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 activeTab="6"/>
  </bookViews>
  <sheets>
    <sheet name="9" sheetId="11" r:id="rId1"/>
    <sheet name="1" sheetId="12" r:id="rId2"/>
    <sheet name="2" sheetId="13" r:id="rId3"/>
    <sheet name="3" sheetId="14" r:id="rId4"/>
    <sheet name="4" sheetId="15" r:id="rId5"/>
    <sheet name="5" sheetId="16" r:id="rId6"/>
    <sheet name="6" sheetId="17" r:id="rId7"/>
    <sheet name="7" sheetId="18" r:id="rId8"/>
  </sheets>
  <calcPr calcId="145621"/>
</workbook>
</file>

<file path=xl/calcChain.xml><?xml version="1.0" encoding="utf-8"?>
<calcChain xmlns="http://schemas.openxmlformats.org/spreadsheetml/2006/main">
  <c r="F127" i="18" l="1"/>
  <c r="H82" i="18" l="1"/>
  <c r="F82" i="18" s="1"/>
  <c r="F80" i="18"/>
  <c r="F81" i="18"/>
  <c r="D178" i="18"/>
  <c r="F178" i="18" s="1"/>
  <c r="F175" i="18"/>
  <c r="F174" i="18"/>
  <c r="F173" i="18"/>
  <c r="F172" i="18"/>
  <c r="H171" i="18"/>
  <c r="H180" i="18" s="1"/>
  <c r="D171" i="18"/>
  <c r="F160" i="18"/>
  <c r="H159" i="18"/>
  <c r="D159" i="18"/>
  <c r="F159" i="18" s="1"/>
  <c r="F158" i="18"/>
  <c r="F157" i="18"/>
  <c r="H156" i="18"/>
  <c r="D156" i="18"/>
  <c r="F155" i="18"/>
  <c r="H154" i="18"/>
  <c r="D154" i="18"/>
  <c r="F154" i="18" s="1"/>
  <c r="F153" i="18"/>
  <c r="F152" i="18"/>
  <c r="F151" i="18" s="1"/>
  <c r="H151" i="18"/>
  <c r="D151" i="18"/>
  <c r="F150" i="18"/>
  <c r="F149" i="18"/>
  <c r="F148" i="18"/>
  <c r="F147" i="18"/>
  <c r="F146" i="18"/>
  <c r="F145" i="18"/>
  <c r="F144" i="18"/>
  <c r="F143" i="18"/>
  <c r="F142" i="18"/>
  <c r="F141" i="18"/>
  <c r="F140" i="18"/>
  <c r="D139" i="18"/>
  <c r="F138" i="18"/>
  <c r="H137" i="18"/>
  <c r="D137" i="18"/>
  <c r="F137" i="18" s="1"/>
  <c r="F136" i="18"/>
  <c r="F135" i="18"/>
  <c r="F134" i="18"/>
  <c r="F133" i="18"/>
  <c r="F132" i="18"/>
  <c r="H131" i="18"/>
  <c r="D131" i="18"/>
  <c r="F130" i="18"/>
  <c r="F129" i="18" s="1"/>
  <c r="H129" i="18"/>
  <c r="D129" i="18"/>
  <c r="D161" i="18" s="1"/>
  <c r="F128" i="18"/>
  <c r="F126" i="18"/>
  <c r="F125" i="18"/>
  <c r="H124" i="18"/>
  <c r="D124" i="18"/>
  <c r="F123" i="18"/>
  <c r="F122" i="18"/>
  <c r="F114" i="18"/>
  <c r="F113" i="18"/>
  <c r="F112" i="18"/>
  <c r="F111" i="18"/>
  <c r="F110" i="18"/>
  <c r="F109" i="18"/>
  <c r="F108" i="18"/>
  <c r="H107" i="18"/>
  <c r="D107" i="18"/>
  <c r="F107" i="18" s="1"/>
  <c r="F106" i="18"/>
  <c r="F105" i="18"/>
  <c r="F104" i="18"/>
  <c r="H103" i="18"/>
  <c r="D103" i="18"/>
  <c r="F102" i="18"/>
  <c r="F101" i="18"/>
  <c r="F100" i="18"/>
  <c r="H99" i="18"/>
  <c r="D99" i="18"/>
  <c r="F99" i="18" s="1"/>
  <c r="F98" i="18"/>
  <c r="F97" i="18"/>
  <c r="F96" i="18"/>
  <c r="F95" i="18"/>
  <c r="F93" i="18"/>
  <c r="F92" i="18"/>
  <c r="F91" i="18"/>
  <c r="F90" i="18"/>
  <c r="H89" i="18"/>
  <c r="D89" i="18"/>
  <c r="F88" i="18"/>
  <c r="F87" i="18"/>
  <c r="F86" i="18"/>
  <c r="F85" i="18"/>
  <c r="H84" i="18"/>
  <c r="D84" i="18"/>
  <c r="F84" i="18" s="1"/>
  <c r="F83" i="18"/>
  <c r="F79" i="18"/>
  <c r="F78" i="18"/>
  <c r="F77" i="18"/>
  <c r="F76" i="18"/>
  <c r="H75" i="18"/>
  <c r="D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8" i="18" s="1"/>
  <c r="D59" i="18"/>
  <c r="F59" i="18" s="1"/>
  <c r="H58" i="18"/>
  <c r="D58" i="18"/>
  <c r="F57" i="18"/>
  <c r="F56" i="18"/>
  <c r="F55" i="18"/>
  <c r="F54" i="18"/>
  <c r="F53" i="18"/>
  <c r="F52" i="18"/>
  <c r="F51" i="18"/>
  <c r="F50" i="18"/>
  <c r="F49" i="18"/>
  <c r="H48" i="18"/>
  <c r="D48" i="18"/>
  <c r="F47" i="18"/>
  <c r="F46" i="18"/>
  <c r="F45" i="18"/>
  <c r="H44" i="18"/>
  <c r="D44" i="18"/>
  <c r="F44" i="18" s="1"/>
  <c r="F40" i="18"/>
  <c r="D40" i="18"/>
  <c r="F39" i="18"/>
  <c r="F38" i="18"/>
  <c r="F37" i="18"/>
  <c r="D36" i="18"/>
  <c r="F35" i="18"/>
  <c r="F34" i="18"/>
  <c r="H26" i="18"/>
  <c r="D26" i="18"/>
  <c r="F25" i="18"/>
  <c r="F24" i="18"/>
  <c r="F23" i="18"/>
  <c r="F22" i="18"/>
  <c r="F26" i="18" l="1"/>
  <c r="F103" i="18"/>
  <c r="F131" i="18"/>
  <c r="F75" i="18"/>
  <c r="H139" i="18"/>
  <c r="F139" i="18" s="1"/>
  <c r="D115" i="18"/>
  <c r="H115" i="18"/>
  <c r="F48" i="18"/>
  <c r="F156" i="18"/>
  <c r="D180" i="18"/>
  <c r="F89" i="18"/>
  <c r="F171" i="18"/>
  <c r="F180" i="18" s="1"/>
  <c r="F36" i="18"/>
  <c r="F124" i="18"/>
  <c r="F56" i="17"/>
  <c r="H161" i="18" l="1"/>
  <c r="F161" i="18"/>
  <c r="F115" i="18"/>
  <c r="D152" i="17"/>
  <c r="H76" i="17" l="1"/>
  <c r="F80" i="17"/>
  <c r="F154" i="16"/>
  <c r="D154" i="17"/>
  <c r="H143" i="17"/>
  <c r="F143" i="17" s="1"/>
  <c r="H142" i="17"/>
  <c r="F142" i="17" s="1"/>
  <c r="D149" i="17"/>
  <c r="F81" i="17"/>
  <c r="D176" i="17"/>
  <c r="F176" i="17" s="1"/>
  <c r="F173" i="17"/>
  <c r="F172" i="17"/>
  <c r="F171" i="17"/>
  <c r="F170" i="17"/>
  <c r="H169" i="17"/>
  <c r="H178" i="17" s="1"/>
  <c r="D169" i="17"/>
  <c r="F158" i="17"/>
  <c r="H157" i="17"/>
  <c r="D157" i="17"/>
  <c r="F156" i="17"/>
  <c r="F155" i="17"/>
  <c r="H154" i="17"/>
  <c r="F153" i="17"/>
  <c r="H152" i="17"/>
  <c r="F152" i="17" s="1"/>
  <c r="F151" i="17"/>
  <c r="F150" i="17"/>
  <c r="H149" i="17"/>
  <c r="F148" i="17"/>
  <c r="F147" i="17"/>
  <c r="F146" i="17"/>
  <c r="F145" i="17"/>
  <c r="F144" i="17"/>
  <c r="F141" i="17"/>
  <c r="F140" i="17"/>
  <c r="F139" i="17"/>
  <c r="F138" i="17"/>
  <c r="F137" i="17"/>
  <c r="D136" i="17"/>
  <c r="F135" i="17"/>
  <c r="H134" i="17"/>
  <c r="D134" i="17"/>
  <c r="F133" i="17"/>
  <c r="F132" i="17"/>
  <c r="F131" i="17"/>
  <c r="F130" i="17"/>
  <c r="F129" i="17"/>
  <c r="H128" i="17"/>
  <c r="D128" i="17"/>
  <c r="F128" i="17" s="1"/>
  <c r="F127" i="17"/>
  <c r="F126" i="17" s="1"/>
  <c r="H126" i="17"/>
  <c r="D126" i="17"/>
  <c r="F125" i="17"/>
  <c r="F123" i="17"/>
  <c r="F122" i="17"/>
  <c r="H121" i="17"/>
  <c r="D121" i="17"/>
  <c r="F121" i="17" s="1"/>
  <c r="F120" i="17"/>
  <c r="F119" i="17"/>
  <c r="F113" i="17"/>
  <c r="F112" i="17"/>
  <c r="F111" i="17"/>
  <c r="F110" i="17"/>
  <c r="F109" i="17"/>
  <c r="F108" i="17"/>
  <c r="F107" i="17"/>
  <c r="H106" i="17"/>
  <c r="D106" i="17"/>
  <c r="F105" i="17"/>
  <c r="F104" i="17"/>
  <c r="F103" i="17"/>
  <c r="H102" i="17"/>
  <c r="D102" i="17"/>
  <c r="F101" i="17"/>
  <c r="F100" i="17"/>
  <c r="F99" i="17"/>
  <c r="D98" i="17"/>
  <c r="F97" i="17"/>
  <c r="F96" i="17"/>
  <c r="F95" i="17"/>
  <c r="F94" i="17"/>
  <c r="F92" i="17"/>
  <c r="F91" i="17"/>
  <c r="F90" i="17"/>
  <c r="F89" i="17"/>
  <c r="H88" i="17"/>
  <c r="D88" i="17"/>
  <c r="F87" i="17"/>
  <c r="F86" i="17"/>
  <c r="F85" i="17"/>
  <c r="F84" i="17"/>
  <c r="H83" i="17"/>
  <c r="D83" i="17"/>
  <c r="F82" i="17"/>
  <c r="F79" i="17"/>
  <c r="F78" i="17"/>
  <c r="F77" i="17"/>
  <c r="D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D59" i="17"/>
  <c r="F59" i="17" s="1"/>
  <c r="H58" i="17"/>
  <c r="D58" i="17"/>
  <c r="F57" i="17"/>
  <c r="F55" i="17"/>
  <c r="F54" i="17"/>
  <c r="F53" i="17"/>
  <c r="F52" i="17"/>
  <c r="F51" i="17"/>
  <c r="F50" i="17"/>
  <c r="F49" i="17"/>
  <c r="H48" i="17"/>
  <c r="D48" i="17"/>
  <c r="F48" i="17" s="1"/>
  <c r="F47" i="17"/>
  <c r="F46" i="17"/>
  <c r="F45" i="17"/>
  <c r="H44" i="17"/>
  <c r="D44" i="17"/>
  <c r="D40" i="17"/>
  <c r="F40" i="17" s="1"/>
  <c r="F39" i="17"/>
  <c r="F38" i="17"/>
  <c r="F37" i="17"/>
  <c r="D36" i="17"/>
  <c r="F36" i="17" s="1"/>
  <c r="F35" i="17"/>
  <c r="F34" i="17"/>
  <c r="H26" i="17"/>
  <c r="D26" i="17"/>
  <c r="F25" i="17"/>
  <c r="F24" i="17"/>
  <c r="F23" i="17"/>
  <c r="F22" i="17"/>
  <c r="F106" i="17" l="1"/>
  <c r="H136" i="17"/>
  <c r="F136" i="17" s="1"/>
  <c r="D178" i="17"/>
  <c r="F154" i="17"/>
  <c r="F157" i="17"/>
  <c r="F149" i="17"/>
  <c r="F76" i="17"/>
  <c r="H159" i="17"/>
  <c r="F169" i="17"/>
  <c r="F178" i="17" s="1"/>
  <c r="F83" i="17"/>
  <c r="F102" i="17"/>
  <c r="D159" i="17"/>
  <c r="F134" i="17"/>
  <c r="F88" i="17"/>
  <c r="F58" i="17"/>
  <c r="F44" i="17"/>
  <c r="D114" i="17"/>
  <c r="F26" i="17"/>
  <c r="H98" i="17"/>
  <c r="F98" i="17" s="1"/>
  <c r="F147" i="16"/>
  <c r="H147" i="16"/>
  <c r="F149" i="16"/>
  <c r="F145" i="16"/>
  <c r="F159" i="17" l="1"/>
  <c r="H114" i="17"/>
  <c r="F114" i="17"/>
  <c r="H150" i="16"/>
  <c r="F22" i="16" l="1"/>
  <c r="H26" i="16"/>
  <c r="F142" i="16" l="1"/>
  <c r="F151" i="16" l="1"/>
  <c r="F150" i="16"/>
  <c r="F144" i="16"/>
  <c r="F143" i="16"/>
  <c r="F141" i="16"/>
  <c r="H98" i="16" l="1"/>
  <c r="H96" i="16"/>
  <c r="F94" i="16"/>
  <c r="F73" i="16"/>
  <c r="F25" i="16"/>
  <c r="F26" i="16" l="1"/>
  <c r="D136" i="16"/>
  <c r="H136" i="16"/>
  <c r="F146" i="16"/>
  <c r="D147" i="16"/>
  <c r="F148" i="16"/>
  <c r="D128" i="16"/>
  <c r="H128" i="16"/>
  <c r="F133" i="16"/>
  <c r="H48" i="16"/>
  <c r="D75" i="16"/>
  <c r="H75" i="16"/>
  <c r="F79" i="16"/>
  <c r="H81" i="16"/>
  <c r="F96" i="16"/>
  <c r="D121" i="16"/>
  <c r="D152" i="16"/>
  <c r="D126" i="16"/>
  <c r="D100" i="16"/>
  <c r="F105" i="16"/>
  <c r="D86" i="16"/>
  <c r="D96" i="16"/>
  <c r="F90" i="16"/>
  <c r="D57" i="16"/>
  <c r="D40" i="16"/>
  <c r="F40" i="16" s="1"/>
  <c r="D26" i="16"/>
  <c r="D174" i="16"/>
  <c r="F171" i="16"/>
  <c r="F170" i="16"/>
  <c r="F169" i="16"/>
  <c r="F168" i="16"/>
  <c r="F167" i="16" s="1"/>
  <c r="H167" i="16"/>
  <c r="H176" i="16" s="1"/>
  <c r="D167" i="16"/>
  <c r="F156" i="16"/>
  <c r="H155" i="16"/>
  <c r="D155" i="16"/>
  <c r="F153" i="16"/>
  <c r="H152" i="16"/>
  <c r="F140" i="16"/>
  <c r="F139" i="16"/>
  <c r="F138" i="16"/>
  <c r="F137" i="16"/>
  <c r="F135" i="16"/>
  <c r="H134" i="16"/>
  <c r="D134" i="16"/>
  <c r="F132" i="16"/>
  <c r="F131" i="16"/>
  <c r="F130" i="16"/>
  <c r="F129" i="16"/>
  <c r="F127" i="16"/>
  <c r="F126" i="16" s="1"/>
  <c r="H126" i="16"/>
  <c r="F125" i="16"/>
  <c r="F123" i="16"/>
  <c r="F122" i="16"/>
  <c r="H121" i="16"/>
  <c r="F121" i="16" s="1"/>
  <c r="F120" i="16"/>
  <c r="F119" i="16"/>
  <c r="F111" i="16"/>
  <c r="F110" i="16"/>
  <c r="F109" i="16"/>
  <c r="F108" i="16"/>
  <c r="F107" i="16"/>
  <c r="F106" i="16"/>
  <c r="H104" i="16"/>
  <c r="D104" i="16"/>
  <c r="F103" i="16" s="1"/>
  <c r="F102" i="16"/>
  <c r="F101" i="16"/>
  <c r="H100" i="16"/>
  <c r="F99" i="16"/>
  <c r="F98" i="16"/>
  <c r="F97" i="16"/>
  <c r="F95" i="16"/>
  <c r="F93" i="16"/>
  <c r="F92" i="16"/>
  <c r="F89" i="16"/>
  <c r="F88" i="16"/>
  <c r="F87" i="16"/>
  <c r="H86" i="16"/>
  <c r="F85" i="16"/>
  <c r="F84" i="16"/>
  <c r="F83" i="16"/>
  <c r="F82" i="16"/>
  <c r="D81" i="16"/>
  <c r="F80" i="16"/>
  <c r="F78" i="16"/>
  <c r="F77" i="16"/>
  <c r="F76" i="16"/>
  <c r="F74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D58" i="16"/>
  <c r="F58" i="16" s="1"/>
  <c r="H57" i="16"/>
  <c r="F56" i="16"/>
  <c r="F55" i="16"/>
  <c r="F54" i="16"/>
  <c r="F53" i="16"/>
  <c r="D52" i="16"/>
  <c r="F51" i="16"/>
  <c r="F50" i="16"/>
  <c r="F49" i="16"/>
  <c r="F47" i="16"/>
  <c r="F46" i="16"/>
  <c r="F45" i="16"/>
  <c r="H44" i="16"/>
  <c r="D44" i="16"/>
  <c r="F39" i="16"/>
  <c r="F38" i="16"/>
  <c r="F37" i="16"/>
  <c r="D36" i="16"/>
  <c r="F35" i="16"/>
  <c r="F34" i="16"/>
  <c r="F24" i="16"/>
  <c r="F23" i="16"/>
  <c r="F75" i="16" l="1"/>
  <c r="H112" i="16"/>
  <c r="D157" i="16"/>
  <c r="F152" i="16"/>
  <c r="H157" i="16"/>
  <c r="F81" i="16"/>
  <c r="F52" i="16"/>
  <c r="F136" i="16"/>
  <c r="F174" i="16"/>
  <c r="F176" i="16" s="1"/>
  <c r="D48" i="16"/>
  <c r="D112" i="16" s="1"/>
  <c r="D176" i="16"/>
  <c r="F155" i="16"/>
  <c r="F100" i="16"/>
  <c r="F86" i="16"/>
  <c r="F134" i="16"/>
  <c r="F44" i="16"/>
  <c r="F57" i="16"/>
  <c r="F104" i="16"/>
  <c r="F128" i="16"/>
  <c r="F36" i="16"/>
  <c r="F146" i="15"/>
  <c r="H146" i="15"/>
  <c r="H125" i="15"/>
  <c r="F125" i="15"/>
  <c r="F126" i="15"/>
  <c r="H144" i="15"/>
  <c r="H40" i="15"/>
  <c r="H85" i="15"/>
  <c r="F91" i="15"/>
  <c r="F92" i="15"/>
  <c r="F93" i="15"/>
  <c r="F89" i="15"/>
  <c r="H48" i="15"/>
  <c r="F56" i="15"/>
  <c r="F157" i="16" l="1"/>
  <c r="F48" i="16"/>
  <c r="F112" i="16" s="1"/>
  <c r="D156" i="15"/>
  <c r="D163" i="15"/>
  <c r="H102" i="15"/>
  <c r="F107" i="15"/>
  <c r="F106" i="15"/>
  <c r="F99" i="15"/>
  <c r="H94" i="15"/>
  <c r="F94" i="15" s="1"/>
  <c r="F96" i="15"/>
  <c r="F97" i="15"/>
  <c r="F95" i="15"/>
  <c r="H75" i="15"/>
  <c r="H66" i="15"/>
  <c r="F66" i="15" s="1"/>
  <c r="F67" i="15"/>
  <c r="F68" i="15"/>
  <c r="F74" i="15"/>
  <c r="F142" i="15"/>
  <c r="H141" i="15"/>
  <c r="F143" i="15"/>
  <c r="H136" i="15"/>
  <c r="F140" i="15"/>
  <c r="F139" i="15"/>
  <c r="F138" i="15"/>
  <c r="F137" i="15"/>
  <c r="D136" i="15"/>
  <c r="D144" i="15"/>
  <c r="F133" i="15"/>
  <c r="H127" i="15"/>
  <c r="H119" i="15"/>
  <c r="F119" i="15" s="1"/>
  <c r="F34" i="15"/>
  <c r="H26" i="15"/>
  <c r="F160" i="15"/>
  <c r="F159" i="15"/>
  <c r="F158" i="15"/>
  <c r="F157" i="15"/>
  <c r="F145" i="15"/>
  <c r="F135" i="15"/>
  <c r="H134" i="15"/>
  <c r="D134" i="15"/>
  <c r="F132" i="15"/>
  <c r="F131" i="15"/>
  <c r="F130" i="15"/>
  <c r="F129" i="15"/>
  <c r="F128" i="15"/>
  <c r="D127" i="15"/>
  <c r="F124" i="15"/>
  <c r="F122" i="15"/>
  <c r="F121" i="15"/>
  <c r="F120" i="15"/>
  <c r="F118" i="15"/>
  <c r="F117" i="15"/>
  <c r="F109" i="15"/>
  <c r="F108" i="15"/>
  <c r="F105" i="15"/>
  <c r="F104" i="15"/>
  <c r="F103" i="15"/>
  <c r="D102" i="15"/>
  <c r="F100" i="15"/>
  <c r="D98" i="15"/>
  <c r="F88" i="15"/>
  <c r="F87" i="15"/>
  <c r="F86" i="15"/>
  <c r="D85" i="15"/>
  <c r="F84" i="15"/>
  <c r="F83" i="15"/>
  <c r="F82" i="15"/>
  <c r="F81" i="15"/>
  <c r="H80" i="15"/>
  <c r="D80" i="15"/>
  <c r="F79" i="15"/>
  <c r="F78" i="15"/>
  <c r="F77" i="15"/>
  <c r="F76" i="15"/>
  <c r="D75" i="15"/>
  <c r="F73" i="15"/>
  <c r="F72" i="15"/>
  <c r="F71" i="15"/>
  <c r="F70" i="15"/>
  <c r="F69" i="15"/>
  <c r="F65" i="15"/>
  <c r="F64" i="15"/>
  <c r="F63" i="15"/>
  <c r="F62" i="15"/>
  <c r="F61" i="15"/>
  <c r="F60" i="15"/>
  <c r="F59" i="15"/>
  <c r="D58" i="15"/>
  <c r="F58" i="15" s="1"/>
  <c r="D57" i="15"/>
  <c r="F55" i="15"/>
  <c r="F54" i="15"/>
  <c r="F53" i="15"/>
  <c r="D52" i="15"/>
  <c r="F51" i="15"/>
  <c r="F50" i="15"/>
  <c r="F49" i="15"/>
  <c r="F47" i="15"/>
  <c r="F46" i="15"/>
  <c r="F45" i="15"/>
  <c r="H44" i="15"/>
  <c r="D44" i="15"/>
  <c r="F39" i="15"/>
  <c r="F38" i="15"/>
  <c r="F37" i="15"/>
  <c r="H36" i="15"/>
  <c r="D36" i="15"/>
  <c r="F35" i="15"/>
  <c r="D26" i="15"/>
  <c r="F24" i="15"/>
  <c r="F23" i="15"/>
  <c r="D146" i="15" l="1"/>
  <c r="F141" i="15"/>
  <c r="F57" i="15"/>
  <c r="F85" i="15"/>
  <c r="D165" i="15"/>
  <c r="F40" i="15"/>
  <c r="F136" i="15"/>
  <c r="F102" i="15"/>
  <c r="F48" i="15"/>
  <c r="H57" i="15"/>
  <c r="H98" i="15"/>
  <c r="F98" i="15" s="1"/>
  <c r="D101" i="15"/>
  <c r="F101" i="15" s="1"/>
  <c r="F36" i="15"/>
  <c r="F80" i="15"/>
  <c r="F127" i="15"/>
  <c r="F144" i="15"/>
  <c r="F44" i="15"/>
  <c r="F75" i="15"/>
  <c r="F134" i="15"/>
  <c r="F26" i="15"/>
  <c r="D110" i="15"/>
  <c r="F52" i="15"/>
  <c r="H100" i="13"/>
  <c r="H64" i="13"/>
  <c r="F110" i="15" l="1"/>
  <c r="H110" i="15"/>
  <c r="H112" i="13"/>
  <c r="H114" i="13"/>
  <c r="F108" i="13"/>
  <c r="F107" i="13"/>
  <c r="H98" i="13"/>
  <c r="F100" i="13"/>
  <c r="H80" i="13"/>
  <c r="H82" i="13"/>
  <c r="H60" i="13"/>
  <c r="H129" i="13" l="1"/>
  <c r="F23" i="13"/>
  <c r="H137" i="13" l="1"/>
  <c r="F133" i="13"/>
  <c r="F132" i="13"/>
  <c r="H44" i="13"/>
  <c r="F51" i="13"/>
  <c r="D52" i="13"/>
  <c r="F64" i="13"/>
  <c r="F131" i="13"/>
  <c r="F130" i="13"/>
  <c r="F129" i="13" s="1"/>
  <c r="F137" i="13" s="1"/>
  <c r="D129" i="13"/>
  <c r="D137" i="13" s="1"/>
  <c r="F118" i="13"/>
  <c r="F117" i="13"/>
  <c r="F116" i="13"/>
  <c r="F115" i="13"/>
  <c r="D114" i="13"/>
  <c r="F114" i="13" s="1"/>
  <c r="F113" i="13"/>
  <c r="D112" i="13"/>
  <c r="F112" i="13" s="1"/>
  <c r="F111" i="13"/>
  <c r="H110" i="13"/>
  <c r="D110" i="13"/>
  <c r="F109" i="13"/>
  <c r="F106" i="13"/>
  <c r="F105" i="13"/>
  <c r="H104" i="13"/>
  <c r="D104" i="13"/>
  <c r="F103" i="13"/>
  <c r="F101" i="13"/>
  <c r="F99" i="13"/>
  <c r="D98" i="13"/>
  <c r="F97" i="13"/>
  <c r="F96" i="13"/>
  <c r="F88" i="13"/>
  <c r="F87" i="13"/>
  <c r="F86" i="13"/>
  <c r="F85" i="13"/>
  <c r="F84" i="13"/>
  <c r="D83" i="13"/>
  <c r="F83" i="13" s="1"/>
  <c r="D82" i="13"/>
  <c r="F82" i="13" s="1"/>
  <c r="F81" i="13"/>
  <c r="F79" i="13"/>
  <c r="F78" i="13"/>
  <c r="F77" i="13"/>
  <c r="H76" i="13"/>
  <c r="D76" i="13"/>
  <c r="F75" i="13"/>
  <c r="F74" i="13"/>
  <c r="F73" i="13"/>
  <c r="F72" i="13"/>
  <c r="H71" i="13"/>
  <c r="D71" i="13"/>
  <c r="F71" i="13" s="1"/>
  <c r="F70" i="13"/>
  <c r="F69" i="13"/>
  <c r="F68" i="13"/>
  <c r="F67" i="13"/>
  <c r="H66" i="13"/>
  <c r="D66" i="13"/>
  <c r="F65" i="13"/>
  <c r="F63" i="13"/>
  <c r="F62" i="13"/>
  <c r="F61" i="13"/>
  <c r="F60" i="13"/>
  <c r="F59" i="13"/>
  <c r="F58" i="13"/>
  <c r="F57" i="13"/>
  <c r="F56" i="13"/>
  <c r="F55" i="13"/>
  <c r="F54" i="13"/>
  <c r="D53" i="13"/>
  <c r="F53" i="13" s="1"/>
  <c r="H52" i="13"/>
  <c r="H89" i="13" s="1"/>
  <c r="F50" i="13"/>
  <c r="F49" i="13"/>
  <c r="D48" i="13"/>
  <c r="F48" i="13" s="1"/>
  <c r="F47" i="13"/>
  <c r="F46" i="13"/>
  <c r="F45" i="13"/>
  <c r="F43" i="13"/>
  <c r="F42" i="13"/>
  <c r="F41" i="13"/>
  <c r="H40" i="13"/>
  <c r="D40" i="13"/>
  <c r="F39" i="13"/>
  <c r="F38" i="13"/>
  <c r="F37" i="13"/>
  <c r="H36" i="13"/>
  <c r="D36" i="13"/>
  <c r="D35" i="13"/>
  <c r="F35" i="13" s="1"/>
  <c r="D34" i="13"/>
  <c r="F34" i="13" s="1"/>
  <c r="F24" i="13"/>
  <c r="D22" i="13"/>
  <c r="F104" i="13" l="1"/>
  <c r="D80" i="13"/>
  <c r="F80" i="13" s="1"/>
  <c r="D119" i="13"/>
  <c r="F36" i="13"/>
  <c r="F76" i="13"/>
  <c r="D44" i="13"/>
  <c r="D89" i="13" s="1"/>
  <c r="F40" i="13"/>
  <c r="F66" i="13"/>
  <c r="F44" i="13"/>
  <c r="H119" i="13"/>
  <c r="F110" i="13"/>
  <c r="F52" i="13"/>
  <c r="D26" i="13"/>
  <c r="F26" i="13" s="1"/>
  <c r="F98" i="13"/>
  <c r="F64" i="12"/>
  <c r="H51" i="12"/>
  <c r="F119" i="13" l="1"/>
  <c r="F89" i="13"/>
  <c r="H88" i="12"/>
  <c r="F63" i="12"/>
  <c r="F62" i="12"/>
  <c r="F61" i="12"/>
  <c r="F60" i="12"/>
  <c r="F132" i="12"/>
  <c r="F131" i="12"/>
  <c r="D130" i="12"/>
  <c r="D133" i="12" s="1"/>
  <c r="F119" i="12"/>
  <c r="F118" i="12"/>
  <c r="F117" i="12"/>
  <c r="F116" i="12"/>
  <c r="D115" i="12"/>
  <c r="F115" i="12" s="1"/>
  <c r="F114" i="12"/>
  <c r="D113" i="12"/>
  <c r="F113" i="12" s="1"/>
  <c r="F112" i="12"/>
  <c r="H111" i="12"/>
  <c r="D111" i="12"/>
  <c r="F110" i="12"/>
  <c r="F109" i="12"/>
  <c r="F108" i="12"/>
  <c r="H107" i="12"/>
  <c r="D107" i="12"/>
  <c r="F106" i="12"/>
  <c r="F104" i="12"/>
  <c r="F103" i="12"/>
  <c r="H102" i="12"/>
  <c r="D102" i="12"/>
  <c r="F101" i="12"/>
  <c r="F100" i="12"/>
  <c r="F92" i="12"/>
  <c r="F91" i="12"/>
  <c r="F90" i="12"/>
  <c r="F89" i="12"/>
  <c r="D88" i="12"/>
  <c r="F87" i="12"/>
  <c r="F86" i="12"/>
  <c r="F85" i="12"/>
  <c r="F84" i="12"/>
  <c r="F83" i="12"/>
  <c r="D82" i="12"/>
  <c r="F82" i="12" s="1"/>
  <c r="D81" i="12"/>
  <c r="F81" i="12" s="1"/>
  <c r="F80" i="12"/>
  <c r="F78" i="12"/>
  <c r="F77" i="12"/>
  <c r="F76" i="12"/>
  <c r="H75" i="12"/>
  <c r="D75" i="12"/>
  <c r="F74" i="12"/>
  <c r="F73" i="12"/>
  <c r="F72" i="12"/>
  <c r="F71" i="12"/>
  <c r="H70" i="12"/>
  <c r="D70" i="12"/>
  <c r="F69" i="12"/>
  <c r="F68" i="12"/>
  <c r="F67" i="12"/>
  <c r="F66" i="12"/>
  <c r="H65" i="12"/>
  <c r="D65" i="12"/>
  <c r="F59" i="12"/>
  <c r="F58" i="12"/>
  <c r="F57" i="12"/>
  <c r="F56" i="12"/>
  <c r="F51" i="12" s="1"/>
  <c r="F55" i="12"/>
  <c r="F54" i="12"/>
  <c r="F53" i="12"/>
  <c r="D52" i="12"/>
  <c r="F52" i="12" s="1"/>
  <c r="D51" i="12"/>
  <c r="F50" i="12"/>
  <c r="F49" i="12"/>
  <c r="D48" i="12"/>
  <c r="D44" i="12" s="1"/>
  <c r="F47" i="12"/>
  <c r="F46" i="12"/>
  <c r="F45" i="12"/>
  <c r="H44" i="12"/>
  <c r="F43" i="12"/>
  <c r="F42" i="12"/>
  <c r="F41" i="12"/>
  <c r="H40" i="12"/>
  <c r="D40" i="12"/>
  <c r="F39" i="12"/>
  <c r="F38" i="12"/>
  <c r="F37" i="12"/>
  <c r="H36" i="12"/>
  <c r="D36" i="12"/>
  <c r="D35" i="12"/>
  <c r="F35" i="12" s="1"/>
  <c r="D34" i="12"/>
  <c r="F34" i="12" s="1"/>
  <c r="H26" i="12"/>
  <c r="F25" i="12"/>
  <c r="F24" i="12"/>
  <c r="D22" i="12"/>
  <c r="D26" i="12" s="1"/>
  <c r="F130" i="12" l="1"/>
  <c r="F133" i="12" s="1"/>
  <c r="F65" i="12"/>
  <c r="F102" i="12"/>
  <c r="D120" i="12"/>
  <c r="F40" i="12"/>
  <c r="F26" i="12"/>
  <c r="H93" i="12"/>
  <c r="F44" i="12"/>
  <c r="F93" i="12" s="1"/>
  <c r="F36" i="12"/>
  <c r="D79" i="12"/>
  <c r="F79" i="12" s="1"/>
  <c r="F48" i="12"/>
  <c r="F75" i="12"/>
  <c r="F111" i="12"/>
  <c r="F88" i="12"/>
  <c r="F22" i="12"/>
  <c r="F70" i="12"/>
  <c r="F107" i="12"/>
  <c r="H120" i="12"/>
  <c r="F127" i="11"/>
  <c r="F126" i="11"/>
  <c r="D125" i="11"/>
  <c r="D128" i="11" s="1"/>
  <c r="F120" i="12" l="1"/>
  <c r="D93" i="12"/>
  <c r="F125" i="11"/>
  <c r="F128" i="11" s="1"/>
  <c r="D35" i="11"/>
  <c r="F99" i="11" l="1"/>
  <c r="D98" i="11"/>
  <c r="D77" i="11"/>
  <c r="D61" i="11"/>
  <c r="F64" i="11"/>
  <c r="F100" i="11"/>
  <c r="D23" i="11" l="1"/>
  <c r="F110" i="11" l="1"/>
  <c r="D84" i="11"/>
  <c r="F84" i="11" s="1"/>
  <c r="D71" i="11"/>
  <c r="F72" i="11"/>
  <c r="F73" i="11"/>
  <c r="D78" i="11"/>
  <c r="F78" i="11" s="1"/>
  <c r="F83" i="11"/>
  <c r="F82" i="11"/>
  <c r="F81" i="11"/>
  <c r="F80" i="11"/>
  <c r="F79" i="11"/>
  <c r="D75" i="11"/>
  <c r="F62" i="11"/>
  <c r="F88" i="11"/>
  <c r="F87" i="11"/>
  <c r="F86" i="11"/>
  <c r="F85" i="11"/>
  <c r="D36" i="11"/>
  <c r="D109" i="11" l="1"/>
  <c r="F109" i="11" s="1"/>
  <c r="F113" i="11"/>
  <c r="F114" i="11"/>
  <c r="F115" i="11"/>
  <c r="D111" i="11"/>
  <c r="F112" i="11"/>
  <c r="H71" i="11"/>
  <c r="F74" i="11"/>
  <c r="F71" i="11" s="1"/>
  <c r="D53" i="11"/>
  <c r="F53" i="11" s="1"/>
  <c r="D49" i="11"/>
  <c r="F105" i="11" l="1"/>
  <c r="F102" i="11"/>
  <c r="H98" i="11"/>
  <c r="F98" i="11" l="1"/>
  <c r="D103" i="11"/>
  <c r="F76" i="11" l="1"/>
  <c r="F77" i="11"/>
  <c r="D66" i="11"/>
  <c r="F68" i="11"/>
  <c r="H66" i="11"/>
  <c r="F65" i="11"/>
  <c r="F66" i="11" l="1"/>
  <c r="F75" i="11"/>
  <c r="D52" i="11"/>
  <c r="F56" i="11"/>
  <c r="D41" i="11"/>
  <c r="F111" i="11" l="1"/>
  <c r="H107" i="11"/>
  <c r="F108" i="11"/>
  <c r="D107" i="11"/>
  <c r="D116" i="11" s="1"/>
  <c r="F106" i="11"/>
  <c r="F104" i="11"/>
  <c r="H103" i="11"/>
  <c r="F97" i="11"/>
  <c r="F96" i="11"/>
  <c r="F70" i="11"/>
  <c r="F69" i="11"/>
  <c r="F67" i="11"/>
  <c r="F63" i="11"/>
  <c r="H61" i="11"/>
  <c r="F61" i="11" s="1"/>
  <c r="F60" i="11"/>
  <c r="F59" i="11"/>
  <c r="F58" i="11"/>
  <c r="F57" i="11"/>
  <c r="F55" i="11"/>
  <c r="F54" i="11"/>
  <c r="H52" i="11"/>
  <c r="F51" i="11"/>
  <c r="F50" i="11"/>
  <c r="F49" i="11"/>
  <c r="F48" i="11"/>
  <c r="F47" i="11"/>
  <c r="F46" i="11"/>
  <c r="H45" i="11"/>
  <c r="F44" i="11"/>
  <c r="F43" i="11"/>
  <c r="F42" i="11"/>
  <c r="H41" i="11"/>
  <c r="F41" i="11" s="1"/>
  <c r="F40" i="11"/>
  <c r="F39" i="11"/>
  <c r="F38" i="11"/>
  <c r="H37" i="11"/>
  <c r="D37" i="11"/>
  <c r="F36" i="11"/>
  <c r="F35" i="11"/>
  <c r="H27" i="11"/>
  <c r="F26" i="11"/>
  <c r="F25" i="11"/>
  <c r="D27" i="11"/>
  <c r="H116" i="11" l="1"/>
  <c r="H89" i="11"/>
  <c r="F52" i="11"/>
  <c r="F27" i="11"/>
  <c r="F37" i="11"/>
  <c r="F107" i="11"/>
  <c r="F23" i="11"/>
  <c r="F103" i="11"/>
  <c r="D45" i="11"/>
  <c r="F45" i="11" s="1"/>
  <c r="F89" i="11" l="1"/>
  <c r="D89" i="11"/>
  <c r="F116" i="11"/>
  <c r="F156" i="15"/>
  <c r="H156" i="15"/>
  <c r="H165" i="15" s="1"/>
  <c r="H163" i="15" s="1"/>
  <c r="F163" i="15" s="1"/>
  <c r="F165" i="15" l="1"/>
</calcChain>
</file>

<file path=xl/sharedStrings.xml><?xml version="1.0" encoding="utf-8"?>
<sst xmlns="http://schemas.openxmlformats.org/spreadsheetml/2006/main" count="1180" uniqueCount="283">
  <si>
    <t>Протокол</t>
  </si>
  <si>
    <t>Наблюдательного Совета Муниципального автономного  учреждения</t>
  </si>
  <si>
    <t>Детский оздоровительный лагерь «Спутник»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</si>
  <si>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14 час. 00 мин.</t>
  </si>
  <si>
    <t>Раздел «Показатели по поступлениям и выплатам учреждения»</t>
  </si>
  <si>
    <t>Было</t>
  </si>
  <si>
    <t>Стало</t>
  </si>
  <si>
    <t>Субсидия на выполнение муниципального задания</t>
  </si>
  <si>
    <t>Субсидия на иные цели</t>
  </si>
  <si>
    <t>Бюджетные инвестиции</t>
  </si>
  <si>
    <t>Поступления от иной приносящей доход деятельности</t>
  </si>
  <si>
    <t>ИТОГО:</t>
  </si>
  <si>
    <t>1.«Выплаты за счет субсидий на выполнение муниципального задания, всего»:</t>
  </si>
  <si>
    <t>Причины</t>
  </si>
  <si>
    <t>Изменения</t>
  </si>
  <si>
    <t>211.  Заработная плата</t>
  </si>
  <si>
    <t>213. Начисления на выплаты по оплате труда</t>
  </si>
  <si>
    <t>223. Коммунальные услуги, всего</t>
  </si>
  <si>
    <t>221.  Услуги связи ,всего</t>
  </si>
  <si>
    <t>225. Работы, услуги по содержанию имущества</t>
  </si>
  <si>
    <t>226. Прочие услуги (выполнение работ)</t>
  </si>
  <si>
    <t>310. Увеличение стоимости основных средств</t>
  </si>
  <si>
    <t>Утверждено</t>
  </si>
  <si>
    <t>электроэнергия</t>
  </si>
  <si>
    <t>услуги ассенизаторной машины(ЖБО)</t>
  </si>
  <si>
    <t>техническое обслуживание внутренней вентиляции</t>
  </si>
  <si>
    <t xml:space="preserve">обновление противопожарных полос </t>
  </si>
  <si>
    <t>микроклимат, исскусственная освещенность, измерение МЭД,измерение ЭРОА помещений и освещенность территории лагеря</t>
  </si>
  <si>
    <t>транспортный налог</t>
  </si>
  <si>
    <t>налог за использование водных ресурсов</t>
  </si>
  <si>
    <t>291.  Налоги, пошлины и сборы</t>
  </si>
  <si>
    <t>295. Другие экономические санкции (штрафы)</t>
  </si>
  <si>
    <t xml:space="preserve">Результаты голосования:  «за» - 6   человек
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</si>
  <si>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</si>
  <si>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Слесарева Светлана Геннадьевна – представитель общественности
Отсутствует:  нет
</t>
  </si>
  <si>
    <t>Ход заседания:</t>
  </si>
  <si>
    <t>227. Страхование</t>
  </si>
  <si>
    <t>Контур-Экстерн</t>
  </si>
  <si>
    <t>сайт</t>
  </si>
  <si>
    <t>1С</t>
  </si>
  <si>
    <t>услуги по обращению с твердыми коммунальными отходами</t>
  </si>
  <si>
    <t>техническое обследование системы пожаротушения</t>
  </si>
  <si>
    <t>лабораторные исследование воды</t>
  </si>
  <si>
    <t>341. Увеличение стоимости лекарственных препаратов и материалов, применяемых в медицинских целях</t>
  </si>
  <si>
    <t>346.Увеличение стоимости прочих оборотных запасов (материалов)</t>
  </si>
  <si>
    <t>услуги ФГУЗ ЦСЭН (дератизация и дезинфекция помещений и дератизационные работы на открытых территориях,доакарицидная обработка против клещей и акарицидная обработка)</t>
  </si>
  <si>
    <t>масло для котельной (ТАД-17 объем 3л- 4 шт)</t>
  </si>
  <si>
    <t>масло для триммера (ШТИЛЬ объем 1л- 4 шт)</t>
  </si>
  <si>
    <t>уголь (60 тн)</t>
  </si>
  <si>
    <t>АМБа (200 лицевых счетов)</t>
  </si>
  <si>
    <t>услуги прачки (1620 кг*42,00)</t>
  </si>
  <si>
    <t>Медицинский осмотр сотрудников ( 9 человек), Роспотребнадзором -9чел*1020=9180,00 ; Нижнесергинской ЦРБ-9 чел*2480=22320,00</t>
  </si>
  <si>
    <t>344. Увеличение стоимости строительных материалов</t>
  </si>
  <si>
    <t>343.Увеличение стоимости горюче-смазочных материалов</t>
  </si>
  <si>
    <t xml:space="preserve">349. Приобретение  прочих материальных запасов однократного применения </t>
  </si>
  <si>
    <t xml:space="preserve">
1.По первому вопросу:  согласно заявок на приобретение путевок по полной стоимости директор Муниципального автономного  учреждения  Детский оздоровительный лагерь «Спутник» Фадеева Е.В.  предложила  рассмотреть возможность реализации путевок в количестве 32 штук.
</t>
  </si>
  <si>
    <t>Решили:  утвердить продажу путевок по полной стоимости в количестве 32 штук.</t>
  </si>
  <si>
    <t xml:space="preserve">
2. По второму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на 2021 год :
</t>
  </si>
  <si>
    <t>услуги интернет (1200,00*12 месяцев)</t>
  </si>
  <si>
    <t>плата за линию (220,00*12 месяцев)</t>
  </si>
  <si>
    <t>повременная оплата (0,70*160 минут)</t>
  </si>
  <si>
    <t>техническое обслуживание комплекса технический средств                                                                               (пожарной сиганализации   3месяца*3900=11700,00, тревожной сигнализации   3месяца*2600=7800,00 , видеонаблюдения 3месяца*2000=6000,00,                 обслуживание СКУД 3месяца*1000,00)</t>
  </si>
  <si>
    <t>насос к кочегарку (2 шт)</t>
  </si>
  <si>
    <t>бензин для триммера (135л)</t>
  </si>
  <si>
    <t>браслет светящийся-224 шт</t>
  </si>
  <si>
    <t>наклейки-224 шт</t>
  </si>
  <si>
    <t>магниты-224 шт</t>
  </si>
  <si>
    <t>грамоты-224 шт</t>
  </si>
  <si>
    <t>блогодарственное письмо-30 шт</t>
  </si>
  <si>
    <t>краны в столовую (цеха)-9 шт</t>
  </si>
  <si>
    <t>крышки для унитазов -6 шт</t>
  </si>
  <si>
    <t>шланги подводные-36 шт</t>
  </si>
  <si>
    <t>353.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</si>
  <si>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налог УСН (1/2 в связи с оплатой страховых зносов)</t>
  </si>
  <si>
    <t>организация питания детей (32чел*400,00*21 день) стоимость путевки 100%</t>
  </si>
  <si>
    <t>организация питания детей     (201чел.*400,00*21 день)</t>
  </si>
  <si>
    <t>организация питания детей (23чел*400,00*21 день) стоимость путевки 15% и 20%</t>
  </si>
  <si>
    <t>питание сотрудников (10 чел*4500,00 в смену)</t>
  </si>
  <si>
    <t>страхование детей (256 чел.)</t>
  </si>
  <si>
    <t>пожарный ящик для гидрантов(4 шт)</t>
  </si>
  <si>
    <t>пожарные рукава (8 шт)</t>
  </si>
  <si>
    <t>обучение сотрудников  (2 чел.пожарно-технический минимум )</t>
  </si>
  <si>
    <t>браслет светящийся-32шт</t>
  </si>
  <si>
    <t>наклейки-32 шт</t>
  </si>
  <si>
    <t>магниты-32 шт</t>
  </si>
  <si>
    <t>грамоты-32 шт</t>
  </si>
  <si>
    <t>текущий ремонт помещений и фасада  столовой в МАУ ДОЛ «Спутник»</t>
  </si>
  <si>
    <t>текущий ремонт сантехники, замены душевых стоек, частичный ремонт пластиковых панелей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</si>
  <si>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2021 год.   </t>
  </si>
  <si>
    <t xml:space="preserve">
3. По третьему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закупки товаров, работ, услуг на 2021 год.
</t>
  </si>
  <si>
    <t xml:space="preserve">Решили:  утвердить  плана закупки товаров, работ, услуг на 2021 год. </t>
  </si>
  <si>
    <t>Строка «Поступления, от доходов всего» 10 184 955,00 руб., в том числе:</t>
  </si>
  <si>
    <t>Строка «Выплаты по расходам, всего»  10 184 955,00  руб., в том числе:</t>
  </si>
  <si>
    <t>реагирование нарядов вневедомственной охраны  3 месяца*11736,17</t>
  </si>
  <si>
    <t>услуги по уборке территории и в 50 м зоне за территорией лагеря (согласно п.4.1.2."Методические указания 3.5.3011-12"). Подготовка к проверки Департамента Лесного хозяйства</t>
  </si>
  <si>
    <t>вневедомственная охрана  3 месяца*100000,00</t>
  </si>
  <si>
    <r>
      <rPr>
        <i/>
        <u/>
        <sz val="10"/>
        <color theme="1"/>
        <rFont val="Times New Roman"/>
        <family val="1"/>
        <charset val="204"/>
      </rPr>
      <t>хоз.товар</t>
    </r>
    <r>
      <rPr>
        <i/>
        <sz val="10"/>
        <color theme="1"/>
        <rFont val="Times New Roman"/>
        <family val="1"/>
        <charset val="204"/>
      </rPr>
      <t xml:space="preserve"> (стаканы стекляные-112 шт, перчатки резин.-6 пар, перчатки х/б-3 пар.)                                              </t>
    </r>
    <r>
      <rPr>
        <i/>
        <u/>
        <sz val="10"/>
        <color theme="1"/>
        <rFont val="Times New Roman"/>
        <family val="1"/>
        <charset val="204"/>
      </rPr>
      <t xml:space="preserve">Для оздоровительнного сезона </t>
    </r>
    <r>
      <rPr>
        <i/>
        <sz val="10"/>
        <color theme="1"/>
        <rFont val="Times New Roman"/>
        <family val="1"/>
        <charset val="204"/>
      </rPr>
      <t xml:space="preserve">(мешки для мусора-100 шт.,бумага туал.-100 шт,чистящее средство-4 шт,мыло жидкое-8 шт, стаканы одноразовые-6200 шт, салфетки-7 уп) </t>
    </r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</si>
  <si>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</t>
    </r>
    <r>
      <rPr>
        <i/>
        <u/>
        <sz val="10"/>
        <rFont val="Times New Roman"/>
        <family val="1"/>
        <charset val="204"/>
      </rPr>
      <t xml:space="preserve">             канц.товар</t>
    </r>
    <r>
      <rPr>
        <i/>
        <sz val="10"/>
        <rFont val="Times New Roman"/>
        <family val="1"/>
        <charset val="204"/>
      </rPr>
      <t xml:space="preserve"> (кнопки-10 шт, линейки -5 шт, ручки-10 шт, гуашь-20 уп,карандаш простой-8 шт,бумага А4-10 уп,ватман-40шт,фломастеры-24 уп.,скотч-40 шт,стержень-1 шт)</t>
    </r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</si>
  <si>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-30 шт, регистры -3 шт, файлы-200 шт, скрепки -8уп, бумага А4-15 уп, ручки-11 шт, скорошиватель -13 шт,маркер-1 ши,скобы для степлера-10 уп)           </t>
    </r>
  </si>
  <si>
    <t>2. «Выплаты за счет поступлений от приносящей доход деятельности, всего»:</t>
  </si>
  <si>
    <t xml:space="preserve">3.«Выплаты за счет субсидии на иные цели, всего» </t>
  </si>
  <si>
    <t xml:space="preserve">от  24.12.2020 года                                                                                                     № 9
</t>
  </si>
  <si>
    <t xml:space="preserve">от  25.01.2021 года                                                                                                     № 1
</t>
  </si>
  <si>
    <t xml:space="preserve">
1. По первому вопросу: директор Муниципального автономного  учреждения  Детский оздоровительный лагерь «Спутник» Фадеева Е.В.  представила на рассмотрение утверждение плана финансово-хозяйственной деятельности на 2021 год :
</t>
  </si>
  <si>
    <t>По данной статье произошло перераспределение в связи с изменением КОСГУ</t>
  </si>
  <si>
    <t>По данной статье произошло уменьшение в связи  с изменением договорных отношений</t>
  </si>
  <si>
    <t>По данной статье произошло увеличение согласно ФЗ от 30.03.1999г. №52 (ред.от 13.07.2020г.) "О санитарно-эпидемиологическом благополучии населения" ст.18</t>
  </si>
  <si>
    <t xml:space="preserve">Повестка дня                                                                                                                           
 1.Утверждение плана финансово-хозяйственной деятельности на 2021 год,  в связи с изменением кода бюджетной классификации и перераспределением расходов.                                                                               </t>
  </si>
  <si>
    <t>Решили:  утвердить план финансово-хозяйственной деятельности на 2021 год с изменениями.</t>
  </si>
  <si>
    <t>Санитарно-эпидемиологическая экспертиза скважины (проект договора на сумму 22740,00, срок работы 60 дней)</t>
  </si>
  <si>
    <t>электрические измерения и испытание электрооборудования</t>
  </si>
  <si>
    <t>текущий ремонт помещений  столовой в МАУ ДОЛ «Спутник»</t>
  </si>
  <si>
    <t>текущий ремонт душевых в МАУ ДОЛ "Спутник"</t>
  </si>
  <si>
    <t>текущий ремонт крыльца корпуса №2 в МАУ ДОЛ "Спутник"</t>
  </si>
  <si>
    <t>экспертиза сметной документации</t>
  </si>
  <si>
    <t>По данной статье произошло увеличение в связи  с изменением договорных отношений</t>
  </si>
  <si>
    <t>По данной статье произошло уменьшение в связи  с изменением срока действия акта проверки</t>
  </si>
  <si>
    <t>По данной статье произошло увеличение в связи  с необходимостью проведения работ</t>
  </si>
  <si>
    <t>По данной статье произошло уменьшение в связи с тем,что сотрудник прошел обучение на основном месте работы</t>
  </si>
  <si>
    <t>По данной статье произошло изменение в связи  с изменением видов работ.</t>
  </si>
  <si>
    <t xml:space="preserve">от  22.04.2021 года                                                                                                     № 2
</t>
  </si>
  <si>
    <t>текущий ремонт административного корпуса в МАУ ДОЛ "Спутник"</t>
  </si>
  <si>
    <t>благоустройство территории в МАУ ДОЛ "Спутник"</t>
  </si>
  <si>
    <t>Строка «Поступления, от доходов всего» 9 572 343,32 руб., в том числе:</t>
  </si>
  <si>
    <t>Строка «Выплаты по расходам, всего»  9 572 343,32 руб., в том числе:</t>
  </si>
  <si>
    <t>налог УСН</t>
  </si>
  <si>
    <t>организация питания детей (32чел*400,00*14 дней) стоимость путевки 100%</t>
  </si>
  <si>
    <t>организация питания детей (46чел*400,00*7 дней) стоимость путевки 100%</t>
  </si>
  <si>
    <t>По данной статье произошло уменьшение в связи  с изменением муниципального задания</t>
  </si>
  <si>
    <t xml:space="preserve">от  17.05.2021 года                                                                                                     № 3
</t>
  </si>
  <si>
    <t xml:space="preserve">1. По первому вопросу: директор Муниципального автономного учреждения Детский оздоровительный лагерь "Спутник" предложила утвердить увеличение стоимости путевки на оздоровительный сезон в размере 19706,00 руб.,согласно расчета (приложение №1)
</t>
  </si>
  <si>
    <t>Решили:  увеличить стоимость путевки на оздоровительный сезон в размере 19706,00 руб.</t>
  </si>
  <si>
    <t>-741318,85 (родительская плата)</t>
  </si>
  <si>
    <t>По данной статье произошло уменьшение в связи  с изменением договорных отношений, уменьшение стоимости.</t>
  </si>
  <si>
    <t>По данной статье произошло увеличение в связи  с изменением договорных отношений, увеличение объема (включен май месяц 3 дня)</t>
  </si>
  <si>
    <t>По данной статье произошло изменение в связи  с дополнительным финансированием денежных средств на благоустройство территории лагеря и текущего ремонта административного корпуса.</t>
  </si>
  <si>
    <t>По данной статье произошло увеличение в связи  с изменением договорных отношений, увеличение объема приобретения</t>
  </si>
  <si>
    <t>-414658,00                                        (областной бюджет -68646,95; местный бюджет -346011,05)</t>
  </si>
  <si>
    <t xml:space="preserve">Повестка дня                                                                                                                           
 1.Утверждение плана финансово-хозяйственной деятельности на 2021 год в связи :                                                                             1) дополнительным финансированием на проведение  и корректировку работ по иным субсидиям на благоустройство территории и текущий ремонт административного корпуса;                                                                                   2) изменение по муниципальному заданию с корректировкой объема муниципальной услуги и стоимости путевки.                                                                               </t>
  </si>
  <si>
    <t>По данной статье произошло уменьшение в связи с изменением муниципального задания , уменьшение детодней</t>
  </si>
  <si>
    <t>По данной статье произошло уменьшение в связи  с изменением муниципального задания и корректировки объема муниципальной услуги</t>
  </si>
  <si>
    <t xml:space="preserve">от  23.06.2021 года                                                                                                     № 4
</t>
  </si>
  <si>
    <t>+153 799,00 (родительская плата)</t>
  </si>
  <si>
    <t>Строка «Поступления, от доходов всего» 10 259 288,32 руб., в том числе:</t>
  </si>
  <si>
    <t>Строка «Выплаты по расходам, всего»  10 259 288,32 руб., в том числе:</t>
  </si>
  <si>
    <t>услуги экскаватора (раскопка водопровода)</t>
  </si>
  <si>
    <t>услуги автомобиля КАМАЗ-самосвал (доставка щебня)</t>
  </si>
  <si>
    <t>услуги автомобиля Газель (доставка матрасов на обработку в г.Первоуральск Роспотребнадзор)</t>
  </si>
  <si>
    <t>камерная дезинфекция матрасов</t>
  </si>
  <si>
    <t>баннер</t>
  </si>
  <si>
    <t>табличка на пластике (указатель)</t>
  </si>
  <si>
    <t>триммер</t>
  </si>
  <si>
    <r>
      <rPr>
        <i/>
        <u/>
        <sz val="10"/>
        <rFont val="Times New Roman"/>
        <family val="1"/>
        <charset val="204"/>
      </rPr>
      <t xml:space="preserve">Для оздоровительного сезона: </t>
    </r>
    <r>
      <rPr>
        <i/>
        <sz val="10"/>
        <rFont val="Times New Roman"/>
        <family val="1"/>
        <charset val="204"/>
      </rPr>
      <t xml:space="preserve">              </t>
    </r>
    <r>
      <rPr>
        <i/>
        <u/>
        <sz val="10"/>
        <rFont val="Times New Roman"/>
        <family val="1"/>
        <charset val="204"/>
      </rPr>
      <t xml:space="preserve">             хоз.товар</t>
    </r>
    <r>
      <rPr>
        <i/>
        <sz val="10"/>
        <rFont val="Times New Roman"/>
        <family val="1"/>
        <charset val="204"/>
      </rPr>
      <t xml:space="preserve"> (салфетки-50 шт, стаканы одноразовые -20000 шт, перчатки резин.-34 пар, перчатки х/б-36 пар, мешки для мусора 120л-3650 шт, антисептик-30 шт, гипсокартон-2 листа, кабель-230 м)</t>
    </r>
  </si>
  <si>
    <t>санитарно-эпидемиологическая экспертиза скважины (проект договора на сумму 22740,00, срок работы 60 дней)</t>
  </si>
  <si>
    <t>выявление РНК возбудителей коронавирусов</t>
  </si>
  <si>
    <t>организация питания детей                                                (47 чел*346,00*21 день)</t>
  </si>
  <si>
    <t>организация питания детей                                        (186 чел*346,00*14 дней)</t>
  </si>
  <si>
    <t>о рганизация питания детей                                                (46 чел*346,00*7 дней)</t>
  </si>
  <si>
    <t>345.Увеличение стоимости мягкого инвентаря</t>
  </si>
  <si>
    <t>спортинвентарь (мяч волейбольный-2 шт,мяч баскетбольный-2 шт,мяч футбольный-4 шт, сетка волейбольная-1 шт,сетки футбольные-2 шт)</t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</si>
  <si>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-30 шт, регистры -3 шт, файлы-200 шт, скрепки -8уп, бумага А4-15 уп, ручки-11 шт, скорошиватель -13 шт,маркер-1 ши,скобы для степлера-10 уп).                            </t>
    </r>
    <r>
      <rPr>
        <i/>
        <u/>
        <sz val="10"/>
        <color theme="1"/>
        <rFont val="Times New Roman"/>
        <family val="1"/>
        <charset val="204"/>
      </rPr>
      <t>Для оздоровительного сезона</t>
    </r>
    <r>
      <rPr>
        <i/>
        <sz val="10"/>
        <color theme="1"/>
        <rFont val="Times New Roman"/>
        <family val="1"/>
        <charset val="204"/>
      </rPr>
      <t xml:space="preserve">: (кнопки-7 уп, линейка-4 шт, ручки-10 шт, гуашь-24 уп,карандаш простой-12 ши, бумага А4- 6 уп, ватман-52 листа, кисти -60 шт,маркер-24 шт, клей-12 шт, скотч-30 шт,ножницы-8 шт, мел-35 уп, фломастеры- 24 уп, стержни- 4 шт)) </t>
    </r>
  </si>
  <si>
    <t>По данной статье произошло увеличение в связи приобретением  для оздоровительного сезона</t>
  </si>
  <si>
    <t>мыльные пузыри-279 шт</t>
  </si>
  <si>
    <t>блокноты-279 шт</t>
  </si>
  <si>
    <t>браслет светящийся-279 шт</t>
  </si>
  <si>
    <t>наклейки-279 шт</t>
  </si>
  <si>
    <t>браслет светящийсямагниты</t>
  </si>
  <si>
    <t>грамоты-279 шт</t>
  </si>
  <si>
    <t>блогодарственное письмо-20 шт</t>
  </si>
  <si>
    <t xml:space="preserve">Повестка дня                                                                                                                           
 1.Утверждение плана финансово-хозяйственной деятельности на 2021 год в связи с увеличением стоимости путевки и дополнительного финансирования.                                                                        </t>
  </si>
  <si>
    <t>По данной статье произошло увеличение в связи  с изменением договорных отношений.</t>
  </si>
  <si>
    <t>По данной статье произошло увеличение в связи с требованием Роспотребнадзора.</t>
  </si>
  <si>
    <t>По данной статье произошло уменьшение в связи  с изменением договорных отношений, уменьшение стоимости</t>
  </si>
  <si>
    <t>По данной статье произошло увеличение  в связи с приобретением мягкого инвентаря (большой % износа)</t>
  </si>
  <si>
    <t>По данной статье произошло изменение в связи  с  выплатой заработной платы УСН оплачивается 50% от дохода</t>
  </si>
  <si>
    <t>По данной статье произошло уменьшение в связи с изменением договорных отношений, уменьшение стоимости.</t>
  </si>
  <si>
    <t>По данной статье произошло увеличение в связи с необходимостью проверки сметной документации</t>
  </si>
  <si>
    <t>222. Транспортные услуги</t>
  </si>
  <si>
    <t>По данной статье произошло увеличение в связи с ремонтом водопровода на территории лагеря</t>
  </si>
  <si>
    <t>вентиль на гидранты-1 шт</t>
  </si>
  <si>
    <t>обратный клапан в котельную-1 шт</t>
  </si>
  <si>
    <t>обратный клапан в скважину-1 шт</t>
  </si>
  <si>
    <t>подушки (62 шт*700,00)</t>
  </si>
  <si>
    <t>шторы (26 шт*960,00)</t>
  </si>
  <si>
    <t>постельное белье (10 комп*980,00)</t>
  </si>
  <si>
    <t>По данной статье произошло уменьшениев связи с  возмещение затрат организатором питания ООО "Трест общественного питания"</t>
  </si>
  <si>
    <t>бутилированая вода (100шт*150,00)</t>
  </si>
  <si>
    <t>По данной статье произошло увеличение в связи с  возмещение затрат организатором питания ООО "Трест общественного питания"</t>
  </si>
  <si>
    <t>По данной статье произошло увеличение в связи с доставкой матрасов для камерной обработки (требование Роспотребнадзора)</t>
  </si>
  <si>
    <t>По данной статье произошло увеличение в связи  с увеличение объема приобретения (увеличение количества детей и смен)</t>
  </si>
  <si>
    <t>По данной статье произошло увеличение в связи с введением в штатное рассписание ставки мед.работника.</t>
  </si>
  <si>
    <t>По данной статье произошло увеличение в связи с изменением договорных отношений по обслуживанию пожарной сигнализации.</t>
  </si>
  <si>
    <t>По данной статье произошло увеличениерасходов в соответствии с новыми СП 2.4.3648-20 п.2.11.5</t>
  </si>
  <si>
    <t>По данной статье произошло увеличение в связи с необходимостью получения сан.эпид.заключения  на 2022 год,т.к.проведение замеров в апреле невозможно в связи с погодными условиями</t>
  </si>
  <si>
    <t>По данной статье произошло увеличение в связи с изменением договорных отношений, изменение сроков открытия оздоровительного сезона  с 29.05.2021 г.</t>
  </si>
  <si>
    <t>По данной статье произвошло изменением в связи с перераспределением денежных средств (планировали 201 чел. с областного бюджета и  78 чел. с внебюджета)</t>
  </si>
  <si>
    <t>По данной статье произошло увеличение в связи с износом (установка была произведена в 1996 году)</t>
  </si>
  <si>
    <t>По данной статье произошло увеличение в связи приобретением канц.товаров для оздоровительного сезона (ранее не были запланированы средства)</t>
  </si>
  <si>
    <t>По данной статье произошло увеличение в связи приобретением  для оздоровительного сезона (большой % износа приобретались в 2019 году)</t>
  </si>
  <si>
    <t>По данной статье произошло увеличение на оплату административных штрафов в связи с проверками. (Требование № 66-11-01/04-4097-2021)</t>
  </si>
  <si>
    <t>По данной статье произошло уменьшение в связи с перераспределением денежных средств (плата за питание детей производиться со средств областного бюджета)</t>
  </si>
  <si>
    <t>страхование детей (279 чел.)</t>
  </si>
  <si>
    <t>По данной статье произошло уменьшение в связи с изменением договорных отношений, уменьшение стоимости, согласно коммерческих предложений.</t>
  </si>
  <si>
    <t>По данной статье произошло увеличение в связи с приобретением (баннеры и табличку заменили, т.к. были в плохом состоянии и с логотипами Уралбурмаш, триммер не подлежит ремонту,был в эксплуатации с 2014 года, акт проверки оборудования от 17.05.2021 г.)</t>
  </si>
  <si>
    <t>задвижка в котельную стальная-1 шт (d80)</t>
  </si>
  <si>
    <t>задвижка в котельную стальная-1 шт (d50)</t>
  </si>
  <si>
    <t xml:space="preserve">533 146,00                                                                                                          (местный бюджет на содержание лагеря                                                     +220 594,85;                                                                                                               оздоровление детей:                                                                                    областной бюджет  -11090,00,                                                                       местный бюджет +323641,15)   </t>
  </si>
  <si>
    <t>техническое обслуживание комплекса технический средств                                                                             (пожарной сиганализации   3месяца*10000=30000,00,            видеонаблюдения 3месяца*2000=6000,00,                 обслуживание СКУД 3месяца*1000,00=3000,00)</t>
  </si>
  <si>
    <t>По данной статье произошло уменьшение в связи  с изменением договорных отношений, уменьшение стоимости  (680,00 рублей)</t>
  </si>
  <si>
    <t>По данной статье произошло уменьшение в связи с изменением договорных отношений, изменение расчета услуги.</t>
  </si>
  <si>
    <t>По данной статье произошло увеличение в связи с требованиями Роспотребнадзора.</t>
  </si>
  <si>
    <t>По данной статье произошло увеличение в связи с изменением договорных отношений (дополнительные услуги)</t>
  </si>
  <si>
    <t>По данной статье произошло уменьшение в связи с уменьшением потребления (погодные условия)</t>
  </si>
  <si>
    <t>По данной статье произошло уменьшение в связи с уменьшением  потребления (приобретение нового насоса)</t>
  </si>
  <si>
    <t xml:space="preserve">разработка и экспертиза меню </t>
  </si>
  <si>
    <t>По данной статье произошло увеличение в связи с новыми требованиями СанПин.</t>
  </si>
  <si>
    <t>щебель</t>
  </si>
  <si>
    <t>По данной статье произошло уменьшение в связи с изменением договорных отношений, уменьшение человеко-дней.</t>
  </si>
  <si>
    <t>Повестка дня                                                                                                                           
 1.Утверждение стоимости путевки на оздоровительный сезон в размере 19706,00 руб.</t>
  </si>
  <si>
    <t>ремонт принтера</t>
  </si>
  <si>
    <t>По данной статье произошло увеличение в связи с необходимостью</t>
  </si>
  <si>
    <t>пожарные рукава (7 шт)</t>
  </si>
  <si>
    <t>пожарный ящик для гидрантов(8 шт)</t>
  </si>
  <si>
    <t>По данной статье произошло уменьшение в связи с уменьшение  потребления (погодные условия)</t>
  </si>
  <si>
    <t>унитаз в туалет (1 шт)</t>
  </si>
  <si>
    <t>По данной статье произошло увеличение в связи с поломкой.</t>
  </si>
  <si>
    <t>постельное белье (30 комп*1000,00)</t>
  </si>
  <si>
    <t>стеллажи для чемоданов и сумок (8 шт)</t>
  </si>
  <si>
    <t>ящики пожарные для песка 0,5 м3 (3 шт.)</t>
  </si>
  <si>
    <t>щит пожарный закрытый металлический (3 шт.)</t>
  </si>
  <si>
    <t>электрокотел (административное здание)</t>
  </si>
  <si>
    <t>По данной статье произошло увеличение в связи с необходимостью подсыпки после ремонта водопровода.</t>
  </si>
  <si>
    <t>По данной статье произошло уменьшение в связи с изменением договорных отношений, изменение объема услуги (изменение количества детей и сотрудников).</t>
  </si>
  <si>
    <t>По данной статье произошло уменьшение в связи с уменьшение договорных отношений.</t>
  </si>
  <si>
    <t>Строка «Поступления, от доходов всего» 10 039 040,12 руб., в том числе:</t>
  </si>
  <si>
    <t>Строка «Выплаты по расходам, всего»  10 039 040,12 руб., в том числе:</t>
  </si>
  <si>
    <t>По данной статье произошло уменьшение в связи с изменением договорных отношений, уменьшение количества потребления.</t>
  </si>
  <si>
    <t>шкаф пожарный для гидрантов-4 шт.</t>
  </si>
  <si>
    <t>По данной статье произошло увеличение в связи с необходимостью (большой износ- перегорел).</t>
  </si>
  <si>
    <t xml:space="preserve">Повестка дня                                                                                                                           
 1.Утверждение плана финансово-хозяйственной деятельности на 2021 год в связи :                                                                             1) изменение по муниципальному заданию с корректировкой объемаобъема финансирования и перераспредение по статья расходов;                                                                                                                                                                                                                 2) дополнительным финансированием за счет возмещения электроэнергии по приносящей доход деятельности и перераспределением по статьям расходов.                                                                           </t>
  </si>
  <si>
    <t>По данной статье произошло увеличение в связи  с изменением количества и стоимости приобретаемого постельного                                  (30 комп.*1000,00)</t>
  </si>
  <si>
    <t>По данной статье произошло увеличение в связи с приобретением разделочных досок в количестве 10 шт., в связи с износом приобретение в 2015 году</t>
  </si>
  <si>
    <t>По данной статье произошло увеличение в связи с необходимостью , согласно требованию пожарной безопасности (установлены деревянные)</t>
  </si>
  <si>
    <t xml:space="preserve">По данной статье произошло увеличение в связи  с приобретением,большой срок эксплуатации, приобретение в 2014 году </t>
  </si>
  <si>
    <t>По данной статье произошло уменьшение в связи с разрешением Роспотребнадрозом использование кипяченной воды</t>
  </si>
  <si>
    <t xml:space="preserve">от  30.09.2021 года                                                                                                     № 5
</t>
  </si>
  <si>
    <t>По данной статье произошло уменьшение в связи с выявлением незанчительных нарушений, которые не облагаются штрафом</t>
  </si>
  <si>
    <t>столы и стулья (8 комплектов)</t>
  </si>
  <si>
    <t xml:space="preserve">По данной статье произошло увеличение в связи с необходимостью </t>
  </si>
  <si>
    <t>постельное белье (7 комп*1000,00)</t>
  </si>
  <si>
    <t>По данной статье произошло увеличение в связи с приобретение  лампы светодиодные в корпуса- 20 шт., карнизы в корпус №2 -4 шт., противопожарное полотно- 3 шт.</t>
  </si>
  <si>
    <t>насос для отопления(административное здание)</t>
  </si>
  <si>
    <t>батарея (административный корпус)</t>
  </si>
  <si>
    <t>По данной статье произошло изменение в связи с уменьшением выплат стимулирующего характера и премий.</t>
  </si>
  <si>
    <t>По данной статье произошло уменьшение в связи с изменением договорных отношений, уменьшение стоимости, 1 комп.по 999,00 руб.</t>
  </si>
  <si>
    <t>По данной статье произошло уменьшение в связи с изменением договорных отношений.</t>
  </si>
  <si>
    <t>стол обеденный (10 шт*4913,00 руб)</t>
  </si>
  <si>
    <t>стулья (40 шт*1100,00 руб)</t>
  </si>
  <si>
    <t>По данной статье произошло увеличение в связи сизменением договорных отношений, изменение количества и стоимости.</t>
  </si>
  <si>
    <t>По данной статье произошло увеличение в связи с изменением договорных отношений, увеличение стоимости.</t>
  </si>
  <si>
    <t>По данной статье произошло увеличение в связи с увеличение договорных отношений, количество приобретаемого товара</t>
  </si>
  <si>
    <t>мультимедийное оборудование</t>
  </si>
  <si>
    <t>По данной статье произошло увеличение в связи с необходимостью для проведения мероприятий</t>
  </si>
  <si>
    <r>
      <rPr>
        <i/>
        <u/>
        <sz val="10"/>
        <color theme="1"/>
        <rFont val="Times New Roman"/>
        <family val="1"/>
        <charset val="204"/>
      </rPr>
      <t>канц.товар</t>
    </r>
    <r>
      <rPr>
        <i/>
        <sz val="10"/>
        <color theme="1"/>
        <rFont val="Times New Roman"/>
        <family val="1"/>
        <charset val="204"/>
      </rPr>
      <t xml:space="preserve"> (папки -30 шт, регистры -3 шт, файлы-200 шт, скрепки -8уп, бумага А4-15 уп, ручки-11 шт, скорошиватель -13 шт,маркер-1 ши,скобы для степлера-10 уп).                                                                </t>
    </r>
    <r>
      <rPr>
        <i/>
        <u/>
        <sz val="10"/>
        <color theme="1"/>
        <rFont val="Times New Roman"/>
        <family val="1"/>
        <charset val="204"/>
      </rPr>
      <t>Для оздоровительного сезона</t>
    </r>
    <r>
      <rPr>
        <i/>
        <sz val="10"/>
        <color theme="1"/>
        <rFont val="Times New Roman"/>
        <family val="1"/>
        <charset val="204"/>
      </rPr>
      <t xml:space="preserve">: (кнопки-7 уп, линейка-4 шт, ручки-10 шт, гуашь-24 уп,карандаш простой-12 ши, бумага А4- 6 уп, ватман-52 листа, кисти -60 шт,маркер-24 шт, клей-12 шт, скотч-30 шт,ножницы-8 шт, мел-35 уп, фломастеры- 24 уп, стержни- 4 шт) </t>
    </r>
  </si>
  <si>
    <t>Строка «Выплаты по расходам, всего»  10 039 040,05 руб., в том числе:</t>
  </si>
  <si>
    <t>Строка «Поступления, от доходов всего» 10 039 040,05 руб., в том числе:</t>
  </si>
  <si>
    <t xml:space="preserve">от  15.11.2021 года                                                                                                     № 6
</t>
  </si>
  <si>
    <t>По данной статье произошло увеличение в связи с необходимостью, т.к. принтер был приобретен в 2015 году</t>
  </si>
  <si>
    <t>По данной статье произошло уменьшение в связи с отсутствием штатного сотрудника в летний период (рабочий по комплексному обслуживанию)</t>
  </si>
  <si>
    <t>По данной статье произошло уменьшение в связи с перераспределением денежных средств</t>
  </si>
  <si>
    <t>По данной статье произошло уменьшение в связи с выплатой материальной помощи и необлагаемого дохода в сумме 12000,00</t>
  </si>
  <si>
    <t>стол обеденный (6 шт.)</t>
  </si>
  <si>
    <t>стул Венский (24 шт.)</t>
  </si>
  <si>
    <t xml:space="preserve">от  08.12.2021 года                                                                                                     № 7
</t>
  </si>
  <si>
    <t xml:space="preserve">Повестка дня                                                                                                                           
 1.Утверждение плана финансово-хозяйственной деятельности на 2021 год в связи с дополнительным финансированием на приобретение мебели для столовой и перераспределением денежных средств по статьям расходов.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</si>
  <si>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данной статье произошло увеличение в связи с приобретение мебели для столовой</t>
  </si>
  <si>
    <t>По данной статье приизошло увеличение в связи с изменением договорных отношений, приобретение бумаги А4</t>
  </si>
  <si>
    <t>Повестка дня                                                                                                                           
1.Согласование количества продажи путевок по полной стоимости на 2021 год.                                                            2.Утверждение плана финансово-хозяйственной деятельности на 2021 год.                                                                                  3.Утверждение плана закупки товаров, работ, услуг на 2021 год.                                                                                         4.Рассмотрени публичного отчета директора за 2020 год.</t>
  </si>
  <si>
    <t>ХАССП</t>
  </si>
  <si>
    <t>магниты-279 шт</t>
  </si>
  <si>
    <t xml:space="preserve">Повестка дня                                                                                                                           
 1.Утверждение плана финансово-хозяйственной деятельности на 2021 год в связи с экономией денежных средств и перераспределением по статьям расходов.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</si>
  <si>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данной статье произошло увеличение в связи с необходимостью ремонта системного блока</t>
  </si>
  <si>
    <t>По данной статье произошло уменьшение в связи с изменением договорных отношений,уменьшение объемов 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</si>
</sst>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2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i/>
      <u/>
      <sz val="10"/>
      <color theme="1"/>
      <name val="Times New Roman"/>
      <family val="1"/>
      <charset val="204"/>
    </font>
    <font>
      <i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2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2" fontId="14" fillId="0" borderId="1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2" fontId="2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wrapText="1"/>
    </xf>
    <xf numFmtId="2" fontId="21" fillId="0" borderId="1" xfId="0" applyNumberFormat="1" applyFon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Font="1"/>
    <xf numFmtId="2" fontId="3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4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14" fillId="0" borderId="1" xfId="0" applyNumberFormat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164" fontId="21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wrapText="1"/>
    </xf>
    <xf numFmtId="0" fontId="0" fillId="0" borderId="0" xfId="0" applyAlignment="1"/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164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/>
    <xf numFmtId="0" fontId="20" fillId="0" borderId="0" xfId="0" applyFont="1"/>
    <xf numFmtId="0" fontId="16" fillId="0" borderId="0" xfId="0" applyFont="1" applyAlignment="1">
      <alignment wrapText="1"/>
    </xf>
    <xf numFmtId="164" fontId="16" fillId="0" borderId="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/>
    </xf>
    <xf numFmtId="0" fontId="28" fillId="0" borderId="0" xfId="0" applyFont="1" applyAlignment="1"/>
    <xf numFmtId="2" fontId="27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20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20" fillId="0" borderId="0" xfId="0" applyFont="1" applyAlignment="1"/>
    <xf numFmtId="4" fontId="4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10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4" fillId="0" borderId="1" xfId="0" applyFont="1" applyBorder="1" applyAlignment="1"/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3" fillId="0" borderId="1" xfId="0" applyFont="1" applyBorder="1" applyAlignment="1"/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2" fontId="10" fillId="0" borderId="4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0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2" fontId="10" fillId="0" borderId="2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/>
    <xf numFmtId="0" fontId="10" fillId="0" borderId="4" xfId="0" applyFont="1" applyBorder="1" applyAlignment="1">
      <alignment horizontal="right" vertical="center"/>
    </xf>
    <xf numFmtId="0" fontId="3" fillId="0" borderId="0" xfId="0" applyFont="1" applyAlignment="1"/>
    <xf numFmtId="0" fontId="13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0" fontId="0" fillId="0" borderId="4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Border="1" applyAlignment="1"/>
    <xf numFmtId="0" fontId="3" fillId="0" borderId="0" xfId="0" applyFont="1" applyAlignment="1">
      <alignment vertical="top" wrapText="1"/>
    </xf>
    <xf numFmtId="0" fontId="13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4" fontId="14" fillId="0" borderId="2" xfId="0" applyNumberFormat="1" applyFont="1" applyBorder="1" applyAlignment="1">
      <alignment horizontal="right" vertical="center"/>
    </xf>
    <xf numFmtId="4" fontId="15" fillId="0" borderId="4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64" fontId="14" fillId="0" borderId="2" xfId="0" applyNumberFormat="1" applyFont="1" applyBorder="1" applyAlignment="1">
      <alignment horizontal="right" vertical="center"/>
    </xf>
    <xf numFmtId="164" fontId="15" fillId="0" borderId="4" xfId="0" applyNumberFormat="1" applyFont="1" applyBorder="1" applyAlignment="1">
      <alignment horizontal="right" vertical="center"/>
    </xf>
    <xf numFmtId="0" fontId="20" fillId="0" borderId="8" xfId="0" applyFont="1" applyBorder="1" applyAlignment="1"/>
    <xf numFmtId="0" fontId="20" fillId="0" borderId="0" xfId="0" applyFont="1" applyAlignment="1"/>
    <xf numFmtId="0" fontId="20" fillId="0" borderId="9" xfId="0" applyFont="1" applyBorder="1" applyAlignment="1"/>
    <xf numFmtId="0" fontId="20" fillId="0" borderId="10" xfId="0" applyFont="1" applyBorder="1" applyAlignment="1"/>
    <xf numFmtId="0" fontId="20" fillId="0" borderId="11" xfId="0" applyFont="1" applyBorder="1" applyAlignment="1"/>
    <xf numFmtId="0" fontId="20" fillId="0" borderId="12" xfId="0" applyFont="1" applyBorder="1" applyAlignment="1"/>
    <xf numFmtId="0" fontId="17" fillId="0" borderId="2" xfId="0" applyFont="1" applyFill="1" applyBorder="1" applyAlignment="1">
      <alignment horizontal="justify" vertical="top" wrapText="1"/>
    </xf>
    <xf numFmtId="0" fontId="18" fillId="0" borderId="3" xfId="0" applyFont="1" applyFill="1" applyBorder="1" applyAlignment="1">
      <alignment horizontal="justify" vertical="top" wrapText="1"/>
    </xf>
    <xf numFmtId="0" fontId="18" fillId="0" borderId="4" xfId="0" applyFont="1" applyFill="1" applyBorder="1" applyAlignment="1">
      <alignment horizontal="justify" vertical="top" wrapText="1"/>
    </xf>
    <xf numFmtId="0" fontId="13" fillId="0" borderId="2" xfId="0" applyFont="1" applyFill="1" applyBorder="1" applyAlignment="1">
      <alignment horizontal="justify" vertical="top" wrapText="1"/>
    </xf>
    <xf numFmtId="0" fontId="11" fillId="0" borderId="3" xfId="0" applyFont="1" applyFill="1" applyBorder="1" applyAlignment="1">
      <alignment horizontal="justify" vertical="top" wrapText="1"/>
    </xf>
    <xf numFmtId="0" fontId="11" fillId="0" borderId="4" xfId="0" applyFont="1" applyFill="1" applyBorder="1" applyAlignment="1">
      <alignment horizontal="justify" vertical="top" wrapText="1"/>
    </xf>
    <xf numFmtId="164" fontId="10" fillId="0" borderId="2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3" fillId="0" borderId="2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164" fontId="0" fillId="0" borderId="4" xfId="0" applyNumberFormat="1" applyBorder="1" applyAlignment="1">
      <alignment horizontal="right" vertical="center"/>
    </xf>
    <xf numFmtId="0" fontId="20" fillId="0" borderId="3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64" fontId="20" fillId="0" borderId="4" xfId="0" applyNumberFormat="1" applyFont="1" applyBorder="1" applyAlignment="1">
      <alignment horizontal="right" vertical="center"/>
    </xf>
    <xf numFmtId="164" fontId="14" fillId="0" borderId="4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vertical="top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3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justify" vertical="center" wrapText="1"/>
    </xf>
    <xf numFmtId="0" fontId="18" fillId="0" borderId="6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20" fillId="0" borderId="8" xfId="0" applyFont="1" applyBorder="1" applyAlignment="1">
      <alignment vertical="top"/>
    </xf>
    <xf numFmtId="0" fontId="20" fillId="0" borderId="9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11" xfId="0" applyFont="1" applyBorder="1" applyAlignment="1">
      <alignment vertical="top"/>
    </xf>
    <xf numFmtId="0" fontId="20" fillId="0" borderId="12" xfId="0" applyFont="1" applyBorder="1" applyAlignment="1">
      <alignment vertical="top"/>
    </xf>
    <xf numFmtId="0" fontId="17" fillId="0" borderId="2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/>
    <xf numFmtId="165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/>
    <xf numFmtId="4" fontId="0" fillId="0" borderId="1" xfId="0" applyNumberFormat="1" applyBorder="1" applyAlignment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/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4" fontId="27" fillId="0" borderId="2" xfId="0" applyNumberFormat="1" applyFont="1" applyBorder="1" applyAlignment="1">
      <alignment horizontal="center"/>
    </xf>
    <xf numFmtId="164" fontId="27" fillId="0" borderId="4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27" fillId="0" borderId="2" xfId="0" applyNumberFormat="1" applyFont="1" applyBorder="1" applyAlignment="1">
      <alignment horizontal="center" vertical="center"/>
    </xf>
    <xf numFmtId="4" fontId="27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4" fontId="20" fillId="0" borderId="4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27" fillId="0" borderId="2" xfId="0" applyNumberFormat="1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27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6"/>
  <sheetViews>
    <sheetView view="pageBreakPreview" topLeftCell="A22" zoomScaleNormal="100" zoomScaleSheetLayoutView="100" workbookViewId="0">
      <selection activeCell="A9" sqref="A9:XFD9"/>
    </sheetView>
  </sheetViews>
  <sheetFormatPr defaultRowHeight="15" x14ac:dyDescent="0.25"/>
  <cols>
    <col min="1" max="1" width="15.140625" customWidth="1"/>
    <col min="2" max="2" width="12.28515625" customWidth="1"/>
    <col min="3" max="3" width="13.570312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101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39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139.5" customHeight="1" x14ac:dyDescent="0.25">
      <c r="A9" s="324" t="s">
        <v>34</v>
      </c>
      <c r="B9" s="323"/>
      <c r="C9" s="323"/>
      <c r="D9" s="323"/>
      <c r="E9" s="323"/>
      <c r="F9" s="323"/>
      <c r="G9" s="323"/>
      <c r="H9" s="323"/>
      <c r="I9" s="323"/>
      <c r="J9" s="22"/>
    </row>
    <row r="10" spans="1:11" ht="81.75" customHeight="1" x14ac:dyDescent="0.25">
      <c r="A10" s="319" t="s">
        <v>277</v>
      </c>
      <c r="B10" s="320"/>
      <c r="C10" s="320"/>
      <c r="D10" s="320"/>
      <c r="E10" s="320"/>
      <c r="F10" s="320"/>
      <c r="G10" s="320"/>
      <c r="H10" s="320"/>
      <c r="I10" s="320"/>
      <c r="J10" s="321"/>
    </row>
    <row r="11" spans="1:11" ht="15.75" x14ac:dyDescent="0.25">
      <c r="A11" s="325" t="s">
        <v>35</v>
      </c>
      <c r="B11" s="326"/>
      <c r="C11" s="326"/>
      <c r="D11" s="326"/>
      <c r="E11" s="326"/>
      <c r="F11" s="326"/>
      <c r="G11" s="326"/>
      <c r="H11" s="326"/>
      <c r="I11" s="326"/>
      <c r="J11" s="326"/>
    </row>
    <row r="12" spans="1:11" ht="54.75" customHeight="1" x14ac:dyDescent="0.25">
      <c r="A12" s="322" t="s">
        <v>55</v>
      </c>
      <c r="B12" s="323"/>
      <c r="C12" s="323"/>
      <c r="D12" s="323"/>
      <c r="E12" s="323"/>
      <c r="F12" s="323"/>
      <c r="G12" s="323"/>
      <c r="H12" s="323"/>
      <c r="I12" s="323"/>
      <c r="J12" s="267"/>
      <c r="K12" s="34"/>
    </row>
    <row r="13" spans="1:11" ht="41.25" customHeight="1" x14ac:dyDescent="0.25">
      <c r="A13" s="265" t="s">
        <v>32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8.75" customHeight="1" x14ac:dyDescent="0.25">
      <c r="A14" s="265" t="s">
        <v>56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5"/>
    </row>
    <row r="15" spans="1:11" ht="18.75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63" customHeight="1" x14ac:dyDescent="0.25">
      <c r="A16" s="253" t="s">
        <v>57</v>
      </c>
      <c r="B16" s="254"/>
      <c r="C16" s="254"/>
      <c r="D16" s="254"/>
      <c r="E16" s="254"/>
      <c r="F16" s="254"/>
      <c r="G16" s="254"/>
      <c r="H16" s="254"/>
      <c r="I16" s="254"/>
      <c r="J16" s="255"/>
    </row>
    <row r="17" spans="1:10" ht="18.75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7"/>
    </row>
    <row r="18" spans="1:10" ht="18.75" customHeight="1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6"/>
    </row>
    <row r="19" spans="1:10" ht="15.75" x14ac:dyDescent="0.25">
      <c r="A19" s="316" t="s">
        <v>4</v>
      </c>
      <c r="B19" s="267"/>
      <c r="C19" s="267"/>
      <c r="D19" s="267"/>
      <c r="E19" s="267"/>
      <c r="F19" s="267"/>
      <c r="G19" s="267"/>
      <c r="H19" s="267"/>
      <c r="I19" s="267"/>
      <c r="J19" s="267"/>
    </row>
    <row r="20" spans="1:10" ht="15.75" x14ac:dyDescent="0.25">
      <c r="A20" s="303" t="s">
        <v>91</v>
      </c>
      <c r="B20" s="304"/>
      <c r="C20" s="304"/>
      <c r="D20" s="304"/>
      <c r="E20" s="304"/>
      <c r="F20" s="304"/>
      <c r="G20" s="304"/>
      <c r="H20" s="304"/>
      <c r="I20" s="304"/>
      <c r="J20" s="304"/>
    </row>
    <row r="21" spans="1:10" ht="15.75" x14ac:dyDescent="0.25">
      <c r="A21" s="2"/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15.75" x14ac:dyDescent="0.25">
      <c r="A22" s="314"/>
      <c r="B22" s="327"/>
      <c r="C22" s="327"/>
      <c r="D22" s="235" t="s">
        <v>22</v>
      </c>
      <c r="E22" s="235"/>
      <c r="F22" s="235" t="s">
        <v>6</v>
      </c>
      <c r="G22" s="235"/>
      <c r="H22" s="314" t="s">
        <v>14</v>
      </c>
      <c r="I22" s="235"/>
      <c r="J22" s="235"/>
    </row>
    <row r="23" spans="1:10" ht="30" customHeight="1" x14ac:dyDescent="0.25">
      <c r="A23" s="306" t="s">
        <v>7</v>
      </c>
      <c r="B23" s="307"/>
      <c r="C23" s="307"/>
      <c r="D23" s="308">
        <f>5297240.2+2514366.4+787466.4</f>
        <v>8599073</v>
      </c>
      <c r="E23" s="308"/>
      <c r="F23" s="308">
        <f>D23+H23</f>
        <v>8599073</v>
      </c>
      <c r="G23" s="308"/>
      <c r="H23" s="309"/>
      <c r="I23" s="310"/>
      <c r="J23" s="310"/>
    </row>
    <row r="24" spans="1:10" x14ac:dyDescent="0.25">
      <c r="A24" s="306" t="s">
        <v>8</v>
      </c>
      <c r="B24" s="307"/>
      <c r="C24" s="307"/>
      <c r="D24" s="308">
        <v>249950.8</v>
      </c>
      <c r="E24" s="308"/>
      <c r="F24" s="308">
        <v>0</v>
      </c>
      <c r="G24" s="308"/>
      <c r="H24" s="310"/>
      <c r="I24" s="310"/>
      <c r="J24" s="310"/>
    </row>
    <row r="25" spans="1:10" ht="15.75" x14ac:dyDescent="0.25">
      <c r="A25" s="306" t="s">
        <v>9</v>
      </c>
      <c r="B25" s="307"/>
      <c r="C25" s="307"/>
      <c r="D25" s="308">
        <v>0</v>
      </c>
      <c r="E25" s="308"/>
      <c r="F25" s="308">
        <f>D25+H25</f>
        <v>0</v>
      </c>
      <c r="G25" s="308"/>
      <c r="H25" s="309"/>
      <c r="I25" s="310"/>
      <c r="J25" s="310"/>
    </row>
    <row r="26" spans="1:10" ht="30" customHeight="1" x14ac:dyDescent="0.25">
      <c r="A26" s="311" t="s">
        <v>10</v>
      </c>
      <c r="B26" s="312"/>
      <c r="C26" s="313"/>
      <c r="D26" s="308">
        <v>1335931.2</v>
      </c>
      <c r="E26" s="308"/>
      <c r="F26" s="308">
        <f>D26+H26</f>
        <v>1335931.2</v>
      </c>
      <c r="G26" s="308"/>
      <c r="H26" s="309"/>
      <c r="I26" s="310"/>
      <c r="J26" s="310"/>
    </row>
    <row r="27" spans="1:10" ht="15.75" x14ac:dyDescent="0.25">
      <c r="A27" s="314" t="s">
        <v>11</v>
      </c>
      <c r="B27" s="315"/>
      <c r="C27" s="315"/>
      <c r="D27" s="300">
        <f>D23+D24+D25+D26</f>
        <v>10184955</v>
      </c>
      <c r="E27" s="300"/>
      <c r="F27" s="300">
        <f>D27+H27</f>
        <v>10184955</v>
      </c>
      <c r="G27" s="300"/>
      <c r="H27" s="301">
        <f>H23+H24+H25+H26</f>
        <v>0</v>
      </c>
      <c r="I27" s="302"/>
      <c r="J27" s="302"/>
    </row>
    <row r="28" spans="1:10" ht="15.75" x14ac:dyDescent="0.25">
      <c r="A28" s="18"/>
      <c r="B28" s="19"/>
      <c r="C28" s="19"/>
      <c r="D28" s="43"/>
      <c r="E28" s="43"/>
      <c r="F28" s="43"/>
      <c r="G28" s="43"/>
      <c r="H28" s="20"/>
      <c r="I28" s="9"/>
      <c r="J28" s="9"/>
    </row>
    <row r="29" spans="1:10" ht="15.75" x14ac:dyDescent="0.25">
      <c r="A29" s="18"/>
      <c r="B29" s="19"/>
      <c r="C29" s="19"/>
      <c r="D29" s="43"/>
      <c r="E29" s="43"/>
      <c r="F29" s="43"/>
      <c r="G29" s="43"/>
      <c r="H29" s="20"/>
      <c r="I29" s="9"/>
      <c r="J29" s="9"/>
    </row>
    <row r="30" spans="1:10" ht="15.75" x14ac:dyDescent="0.25">
      <c r="A30" s="303" t="s">
        <v>92</v>
      </c>
      <c r="B30" s="304"/>
      <c r="C30" s="304"/>
      <c r="D30" s="304"/>
      <c r="E30" s="304"/>
      <c r="F30" s="304"/>
      <c r="G30" s="304"/>
      <c r="H30" s="304"/>
      <c r="I30" s="304"/>
      <c r="J30" s="304"/>
    </row>
    <row r="31" spans="1:10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spans="1:10" x14ac:dyDescent="0.25">
      <c r="A32" s="305" t="s">
        <v>12</v>
      </c>
      <c r="B32" s="305"/>
      <c r="C32" s="305"/>
      <c r="D32" s="305"/>
      <c r="E32" s="305"/>
      <c r="F32" s="305"/>
      <c r="G32" s="305"/>
      <c r="H32" s="305"/>
      <c r="I32" s="305"/>
      <c r="J32" s="305"/>
    </row>
    <row r="33" spans="1:11" ht="10.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1" s="3" customFormat="1" x14ac:dyDescent="0.25">
      <c r="A34" s="204"/>
      <c r="B34" s="204"/>
      <c r="C34" s="204"/>
      <c r="D34" s="235" t="s">
        <v>22</v>
      </c>
      <c r="E34" s="235"/>
      <c r="F34" s="235" t="s">
        <v>6</v>
      </c>
      <c r="G34" s="235"/>
      <c r="H34" s="28" t="s">
        <v>14</v>
      </c>
      <c r="I34" s="236" t="s">
        <v>13</v>
      </c>
      <c r="J34" s="237"/>
      <c r="K34" s="238"/>
    </row>
    <row r="35" spans="1:11" s="3" customFormat="1" ht="31.5" customHeight="1" x14ac:dyDescent="0.25">
      <c r="A35" s="299" t="s">
        <v>15</v>
      </c>
      <c r="B35" s="299"/>
      <c r="C35" s="299"/>
      <c r="D35" s="227">
        <f>2671472.1+1204665.62</f>
        <v>3876137.72</v>
      </c>
      <c r="E35" s="228"/>
      <c r="F35" s="227">
        <f t="shared" ref="F35:F40" si="0">D35+H35</f>
        <v>3876137.72</v>
      </c>
      <c r="G35" s="228"/>
      <c r="H35" s="14"/>
      <c r="I35" s="273"/>
      <c r="J35" s="274"/>
      <c r="K35" s="275"/>
    </row>
    <row r="36" spans="1:11" s="3" customFormat="1" ht="33.75" customHeight="1" x14ac:dyDescent="0.25">
      <c r="A36" s="248" t="s">
        <v>16</v>
      </c>
      <c r="B36" s="249"/>
      <c r="C36" s="250"/>
      <c r="D36" s="297">
        <f>806784.57+363809.02</f>
        <v>1170593.5899999999</v>
      </c>
      <c r="E36" s="298"/>
      <c r="F36" s="227">
        <f t="shared" si="0"/>
        <v>1170593.5899999999</v>
      </c>
      <c r="G36" s="228"/>
      <c r="H36" s="14"/>
      <c r="I36" s="208"/>
      <c r="J36" s="209"/>
      <c r="K36" s="210"/>
    </row>
    <row r="37" spans="1:11" s="3" customFormat="1" ht="16.5" customHeight="1" x14ac:dyDescent="0.25">
      <c r="A37" s="299" t="s">
        <v>18</v>
      </c>
      <c r="B37" s="299"/>
      <c r="C37" s="299"/>
      <c r="D37" s="227">
        <f>SUM(D38:E40)</f>
        <v>17152</v>
      </c>
      <c r="E37" s="228"/>
      <c r="F37" s="227">
        <f t="shared" si="0"/>
        <v>17152</v>
      </c>
      <c r="G37" s="228"/>
      <c r="H37" s="30">
        <f>SUM(H38:H40)</f>
        <v>0</v>
      </c>
      <c r="I37" s="287"/>
      <c r="J37" s="287"/>
      <c r="K37" s="287"/>
    </row>
    <row r="38" spans="1:11" s="3" customFormat="1" ht="16.5" customHeight="1" x14ac:dyDescent="0.25">
      <c r="A38" s="295" t="s">
        <v>58</v>
      </c>
      <c r="B38" s="296"/>
      <c r="C38" s="268"/>
      <c r="D38" s="196">
        <v>14400</v>
      </c>
      <c r="E38" s="197"/>
      <c r="F38" s="196">
        <f t="shared" si="0"/>
        <v>14400</v>
      </c>
      <c r="G38" s="207"/>
      <c r="H38" s="11"/>
      <c r="I38" s="208"/>
      <c r="J38" s="209"/>
      <c r="K38" s="210"/>
    </row>
    <row r="39" spans="1:11" s="3" customFormat="1" ht="16.5" customHeight="1" x14ac:dyDescent="0.25">
      <c r="A39" s="295" t="s">
        <v>59</v>
      </c>
      <c r="B39" s="296"/>
      <c r="C39" s="268"/>
      <c r="D39" s="196">
        <v>2640</v>
      </c>
      <c r="E39" s="197"/>
      <c r="F39" s="196">
        <f t="shared" si="0"/>
        <v>2640</v>
      </c>
      <c r="G39" s="207"/>
      <c r="H39" s="16"/>
      <c r="I39" s="287"/>
      <c r="J39" s="287"/>
      <c r="K39" s="287"/>
    </row>
    <row r="40" spans="1:11" s="3" customFormat="1" ht="16.5" customHeight="1" x14ac:dyDescent="0.25">
      <c r="A40" s="193" t="s">
        <v>60</v>
      </c>
      <c r="B40" s="260"/>
      <c r="C40" s="261"/>
      <c r="D40" s="196">
        <v>112</v>
      </c>
      <c r="E40" s="197"/>
      <c r="F40" s="196">
        <f t="shared" si="0"/>
        <v>112</v>
      </c>
      <c r="G40" s="207"/>
      <c r="H40" s="11"/>
      <c r="I40" s="208"/>
      <c r="J40" s="209"/>
      <c r="K40" s="210"/>
    </row>
    <row r="41" spans="1:11" s="3" customFormat="1" ht="16.5" customHeight="1" x14ac:dyDescent="0.25">
      <c r="A41" s="248" t="s">
        <v>17</v>
      </c>
      <c r="B41" s="249"/>
      <c r="C41" s="250"/>
      <c r="D41" s="285">
        <f>SUM(D42:E44)</f>
        <v>532450.18000000005</v>
      </c>
      <c r="E41" s="286"/>
      <c r="F41" s="285">
        <f>H41+D41</f>
        <v>532450.18000000005</v>
      </c>
      <c r="G41" s="286"/>
      <c r="H41" s="30">
        <f>SUM(H42:H44)</f>
        <v>0</v>
      </c>
      <c r="I41" s="287"/>
      <c r="J41" s="287"/>
      <c r="K41" s="287"/>
    </row>
    <row r="42" spans="1:11" s="3" customFormat="1" ht="16.5" customHeight="1" x14ac:dyDescent="0.25">
      <c r="A42" s="193" t="s">
        <v>23</v>
      </c>
      <c r="B42" s="205"/>
      <c r="C42" s="206"/>
      <c r="D42" s="196">
        <v>491000</v>
      </c>
      <c r="E42" s="197"/>
      <c r="F42" s="196">
        <f>H42+D42</f>
        <v>491000</v>
      </c>
      <c r="G42" s="207"/>
      <c r="H42" s="31"/>
      <c r="I42" s="213"/>
      <c r="J42" s="214"/>
      <c r="K42" s="215"/>
    </row>
    <row r="43" spans="1:11" s="3" customFormat="1" ht="16.5" customHeight="1" x14ac:dyDescent="0.25">
      <c r="A43" s="193" t="s">
        <v>24</v>
      </c>
      <c r="B43" s="205"/>
      <c r="C43" s="206"/>
      <c r="D43" s="196">
        <v>5406.38</v>
      </c>
      <c r="E43" s="197"/>
      <c r="F43" s="196">
        <f>H43+D43</f>
        <v>5406.38</v>
      </c>
      <c r="G43" s="207"/>
      <c r="H43" s="11"/>
      <c r="I43" s="208"/>
      <c r="J43" s="209"/>
      <c r="K43" s="210"/>
    </row>
    <row r="44" spans="1:11" s="3" customFormat="1" ht="25.5" customHeight="1" x14ac:dyDescent="0.25">
      <c r="A44" s="193" t="s">
        <v>40</v>
      </c>
      <c r="B44" s="205"/>
      <c r="C44" s="206"/>
      <c r="D44" s="196">
        <v>36043.800000000003</v>
      </c>
      <c r="E44" s="197"/>
      <c r="F44" s="196">
        <f>H44+D44</f>
        <v>36043.800000000003</v>
      </c>
      <c r="G44" s="207"/>
      <c r="H44" s="12"/>
      <c r="I44" s="208"/>
      <c r="J44" s="209"/>
      <c r="K44" s="210"/>
    </row>
    <row r="45" spans="1:11" s="3" customFormat="1" ht="35.25" customHeight="1" x14ac:dyDescent="0.25">
      <c r="A45" s="248" t="s">
        <v>19</v>
      </c>
      <c r="B45" s="249"/>
      <c r="C45" s="250"/>
      <c r="D45" s="285">
        <f>SUM(D46:E51)</f>
        <v>253520.32</v>
      </c>
      <c r="E45" s="286"/>
      <c r="F45" s="285">
        <f>D45+H45</f>
        <v>253520.32</v>
      </c>
      <c r="G45" s="286"/>
      <c r="H45" s="30">
        <f>SUM(H46:H51)</f>
        <v>0</v>
      </c>
      <c r="I45" s="273"/>
      <c r="J45" s="274"/>
      <c r="K45" s="275"/>
    </row>
    <row r="46" spans="1:11" s="3" customFormat="1" ht="91.5" customHeight="1" x14ac:dyDescent="0.25">
      <c r="A46" s="193" t="s">
        <v>61</v>
      </c>
      <c r="B46" s="205"/>
      <c r="C46" s="206"/>
      <c r="D46" s="232">
        <v>28500</v>
      </c>
      <c r="E46" s="233"/>
      <c r="F46" s="196">
        <f t="shared" ref="F46:F51" si="1">D46+H46</f>
        <v>28500</v>
      </c>
      <c r="G46" s="207"/>
      <c r="H46" s="4"/>
      <c r="I46" s="208"/>
      <c r="J46" s="209"/>
      <c r="K46" s="210"/>
    </row>
    <row r="47" spans="1:11" s="3" customFormat="1" ht="28.5" customHeight="1" x14ac:dyDescent="0.25">
      <c r="A47" s="193" t="s">
        <v>25</v>
      </c>
      <c r="B47" s="205"/>
      <c r="C47" s="206"/>
      <c r="D47" s="232">
        <v>6000</v>
      </c>
      <c r="E47" s="233"/>
      <c r="F47" s="196">
        <f t="shared" si="1"/>
        <v>6000</v>
      </c>
      <c r="G47" s="207"/>
      <c r="H47" s="4"/>
      <c r="I47" s="208"/>
      <c r="J47" s="209"/>
      <c r="K47" s="210"/>
    </row>
    <row r="48" spans="1:11" s="3" customFormat="1" ht="71.25" customHeight="1" x14ac:dyDescent="0.25">
      <c r="A48" s="193" t="s">
        <v>45</v>
      </c>
      <c r="B48" s="205"/>
      <c r="C48" s="206"/>
      <c r="D48" s="232">
        <v>118480.32000000001</v>
      </c>
      <c r="E48" s="233"/>
      <c r="F48" s="196">
        <f t="shared" si="1"/>
        <v>118480.32000000001</v>
      </c>
      <c r="G48" s="207"/>
      <c r="H48" s="13"/>
      <c r="I48" s="292"/>
      <c r="J48" s="293"/>
      <c r="K48" s="294"/>
    </row>
    <row r="49" spans="1:11" s="3" customFormat="1" ht="16.5" customHeight="1" x14ac:dyDescent="0.25">
      <c r="A49" s="193" t="s">
        <v>50</v>
      </c>
      <c r="B49" s="205"/>
      <c r="C49" s="206"/>
      <c r="D49" s="232">
        <f>1670*42</f>
        <v>70140</v>
      </c>
      <c r="E49" s="233"/>
      <c r="F49" s="196">
        <f t="shared" si="1"/>
        <v>70140</v>
      </c>
      <c r="G49" s="207"/>
      <c r="H49" s="11"/>
      <c r="I49" s="208"/>
      <c r="J49" s="209"/>
      <c r="K49" s="210"/>
    </row>
    <row r="50" spans="1:11" s="3" customFormat="1" ht="16.5" customHeight="1" x14ac:dyDescent="0.25">
      <c r="A50" s="193" t="s">
        <v>26</v>
      </c>
      <c r="B50" s="205"/>
      <c r="C50" s="206"/>
      <c r="D50" s="232">
        <v>20000</v>
      </c>
      <c r="E50" s="233"/>
      <c r="F50" s="196">
        <f t="shared" si="1"/>
        <v>20000</v>
      </c>
      <c r="G50" s="207"/>
      <c r="H50" s="4"/>
      <c r="I50" s="273"/>
      <c r="J50" s="274"/>
      <c r="K50" s="275"/>
    </row>
    <row r="51" spans="1:11" s="3" customFormat="1" ht="24.75" customHeight="1" x14ac:dyDescent="0.25">
      <c r="A51" s="193" t="s">
        <v>41</v>
      </c>
      <c r="B51" s="211"/>
      <c r="C51" s="212"/>
      <c r="D51" s="232">
        <v>10400</v>
      </c>
      <c r="E51" s="291"/>
      <c r="F51" s="196">
        <f t="shared" si="1"/>
        <v>10400</v>
      </c>
      <c r="G51" s="207"/>
      <c r="H51" s="4"/>
      <c r="I51" s="273"/>
      <c r="J51" s="274"/>
      <c r="K51" s="275"/>
    </row>
    <row r="52" spans="1:11" s="3" customFormat="1" ht="16.5" customHeight="1" x14ac:dyDescent="0.25">
      <c r="A52" s="248" t="s">
        <v>20</v>
      </c>
      <c r="B52" s="249"/>
      <c r="C52" s="250"/>
      <c r="D52" s="285">
        <f>SUM(D54:E60)</f>
        <v>2131791.1</v>
      </c>
      <c r="E52" s="286"/>
      <c r="F52" s="285">
        <f>SUM(F54:G60)</f>
        <v>2131791.1</v>
      </c>
      <c r="G52" s="286"/>
      <c r="H52" s="30">
        <f>SUM(H53:H60)</f>
        <v>0</v>
      </c>
      <c r="I52" s="287"/>
      <c r="J52" s="287"/>
      <c r="K52" s="287"/>
    </row>
    <row r="53" spans="1:11" s="3" customFormat="1" ht="77.25" hidden="1" customHeight="1" x14ac:dyDescent="0.25">
      <c r="A53" s="193" t="s">
        <v>51</v>
      </c>
      <c r="B53" s="260"/>
      <c r="C53" s="261"/>
      <c r="D53" s="258">
        <f>9180+22320</f>
        <v>31500</v>
      </c>
      <c r="E53" s="259"/>
      <c r="F53" s="258">
        <f t="shared" ref="F53:F60" si="2">D53+H53</f>
        <v>31500</v>
      </c>
      <c r="G53" s="259"/>
      <c r="H53" s="17"/>
      <c r="I53" s="208"/>
      <c r="J53" s="256"/>
      <c r="K53" s="257"/>
    </row>
    <row r="54" spans="1:11" s="3" customFormat="1" ht="27.75" customHeight="1" x14ac:dyDescent="0.25">
      <c r="A54" s="193" t="s">
        <v>81</v>
      </c>
      <c r="B54" s="205"/>
      <c r="C54" s="206"/>
      <c r="D54" s="258">
        <v>3000</v>
      </c>
      <c r="E54" s="262"/>
      <c r="F54" s="258">
        <f t="shared" si="2"/>
        <v>3000</v>
      </c>
      <c r="G54" s="259"/>
      <c r="H54" s="5"/>
      <c r="I54" s="208"/>
      <c r="J54" s="209"/>
      <c r="K54" s="210"/>
    </row>
    <row r="55" spans="1:11" s="3" customFormat="1" ht="42.75" customHeight="1" x14ac:dyDescent="0.25">
      <c r="A55" s="193" t="s">
        <v>27</v>
      </c>
      <c r="B55" s="205"/>
      <c r="C55" s="206"/>
      <c r="D55" s="258">
        <v>21637.98</v>
      </c>
      <c r="E55" s="262"/>
      <c r="F55" s="258">
        <f t="shared" si="2"/>
        <v>21637.98</v>
      </c>
      <c r="G55" s="259"/>
      <c r="H55" s="23"/>
      <c r="I55" s="288"/>
      <c r="J55" s="289"/>
      <c r="K55" s="290"/>
    </row>
    <row r="56" spans="1:11" s="3" customFormat="1" ht="16.5" customHeight="1" x14ac:dyDescent="0.25">
      <c r="A56" s="193" t="s">
        <v>42</v>
      </c>
      <c r="B56" s="205"/>
      <c r="C56" s="206"/>
      <c r="D56" s="258">
        <v>23544.61</v>
      </c>
      <c r="E56" s="262"/>
      <c r="F56" s="258">
        <f t="shared" ref="F56" si="3">D56+H56</f>
        <v>23544.61</v>
      </c>
      <c r="G56" s="259"/>
      <c r="H56" s="23"/>
      <c r="I56" s="288"/>
      <c r="J56" s="289"/>
      <c r="K56" s="290"/>
    </row>
    <row r="57" spans="1:11" s="3" customFormat="1" ht="63" customHeight="1" x14ac:dyDescent="0.25">
      <c r="A57" s="193" t="s">
        <v>94</v>
      </c>
      <c r="B57" s="205"/>
      <c r="C57" s="206"/>
      <c r="D57" s="258">
        <v>60000</v>
      </c>
      <c r="E57" s="262"/>
      <c r="F57" s="258">
        <f t="shared" si="2"/>
        <v>60000</v>
      </c>
      <c r="G57" s="259"/>
      <c r="H57" s="6"/>
      <c r="I57" s="213"/>
      <c r="J57" s="214"/>
      <c r="K57" s="215"/>
    </row>
    <row r="58" spans="1:11" s="3" customFormat="1" ht="29.25" customHeight="1" x14ac:dyDescent="0.25">
      <c r="A58" s="193" t="s">
        <v>93</v>
      </c>
      <c r="B58" s="205"/>
      <c r="C58" s="206"/>
      <c r="D58" s="258">
        <v>35208.51</v>
      </c>
      <c r="E58" s="262"/>
      <c r="F58" s="258">
        <f t="shared" si="2"/>
        <v>35208.51</v>
      </c>
      <c r="G58" s="259"/>
      <c r="H58" s="5"/>
      <c r="I58" s="208"/>
      <c r="J58" s="209"/>
      <c r="K58" s="210"/>
    </row>
    <row r="59" spans="1:11" s="3" customFormat="1" ht="16.5" customHeight="1" x14ac:dyDescent="0.25">
      <c r="A59" s="193" t="s">
        <v>95</v>
      </c>
      <c r="B59" s="205"/>
      <c r="C59" s="206"/>
      <c r="D59" s="258">
        <v>300000</v>
      </c>
      <c r="E59" s="262"/>
      <c r="F59" s="258">
        <f t="shared" si="2"/>
        <v>300000</v>
      </c>
      <c r="G59" s="259"/>
      <c r="H59" s="23"/>
      <c r="I59" s="208"/>
      <c r="J59" s="209"/>
      <c r="K59" s="210"/>
    </row>
    <row r="60" spans="1:11" s="3" customFormat="1" ht="25.5" customHeight="1" x14ac:dyDescent="0.25">
      <c r="A60" s="193" t="s">
        <v>75</v>
      </c>
      <c r="B60" s="205"/>
      <c r="C60" s="206"/>
      <c r="D60" s="258">
        <v>1688400</v>
      </c>
      <c r="E60" s="262"/>
      <c r="F60" s="258">
        <f t="shared" si="2"/>
        <v>1688400</v>
      </c>
      <c r="G60" s="259"/>
      <c r="H60" s="5"/>
      <c r="I60" s="208"/>
      <c r="J60" s="209"/>
      <c r="K60" s="210"/>
    </row>
    <row r="61" spans="1:11" s="3" customFormat="1" ht="32.25" customHeight="1" x14ac:dyDescent="0.25">
      <c r="A61" s="248" t="s">
        <v>21</v>
      </c>
      <c r="B61" s="249"/>
      <c r="C61" s="250"/>
      <c r="D61" s="285">
        <f>SUM(D62:E64)</f>
        <v>154000</v>
      </c>
      <c r="E61" s="286"/>
      <c r="F61" s="285">
        <f>D61+H61</f>
        <v>154000</v>
      </c>
      <c r="G61" s="286"/>
      <c r="H61" s="30">
        <f>SUM(H63:H63)</f>
        <v>0</v>
      </c>
      <c r="I61" s="287"/>
      <c r="J61" s="287"/>
      <c r="K61" s="287"/>
    </row>
    <row r="62" spans="1:11" s="3" customFormat="1" ht="16.5" customHeight="1" x14ac:dyDescent="0.25">
      <c r="A62" s="193" t="s">
        <v>62</v>
      </c>
      <c r="B62" s="205"/>
      <c r="C62" s="206"/>
      <c r="D62" s="196">
        <v>126000</v>
      </c>
      <c r="E62" s="197"/>
      <c r="F62" s="196">
        <f>D62+H62</f>
        <v>126000</v>
      </c>
      <c r="G62" s="207"/>
      <c r="H62" s="4"/>
      <c r="I62" s="208"/>
      <c r="J62" s="209"/>
      <c r="K62" s="210"/>
    </row>
    <row r="63" spans="1:11" s="3" customFormat="1" ht="16.5" customHeight="1" x14ac:dyDescent="0.25">
      <c r="A63" s="193" t="s">
        <v>80</v>
      </c>
      <c r="B63" s="205"/>
      <c r="C63" s="206"/>
      <c r="D63" s="196">
        <v>16000</v>
      </c>
      <c r="E63" s="197"/>
      <c r="F63" s="196">
        <f>D63+H63</f>
        <v>16000</v>
      </c>
      <c r="G63" s="207"/>
      <c r="H63" s="4"/>
      <c r="I63" s="208"/>
      <c r="J63" s="209"/>
      <c r="K63" s="210"/>
    </row>
    <row r="64" spans="1:11" s="3" customFormat="1" ht="16.5" customHeight="1" x14ac:dyDescent="0.25">
      <c r="A64" s="193" t="s">
        <v>79</v>
      </c>
      <c r="B64" s="205"/>
      <c r="C64" s="206"/>
      <c r="D64" s="196">
        <v>12000</v>
      </c>
      <c r="E64" s="197"/>
      <c r="F64" s="196">
        <f>D64+H64</f>
        <v>12000</v>
      </c>
      <c r="G64" s="207"/>
      <c r="H64" s="4"/>
      <c r="I64" s="208"/>
      <c r="J64" s="209"/>
      <c r="K64" s="210"/>
    </row>
    <row r="65" spans="1:11" s="35" customFormat="1" ht="45.75" customHeight="1" x14ac:dyDescent="0.25">
      <c r="A65" s="224" t="s">
        <v>43</v>
      </c>
      <c r="B65" s="225"/>
      <c r="C65" s="226"/>
      <c r="D65" s="276">
        <v>4120</v>
      </c>
      <c r="E65" s="277"/>
      <c r="F65" s="276">
        <f t="shared" ref="F65" si="4">D65+H65</f>
        <v>4120</v>
      </c>
      <c r="G65" s="278"/>
      <c r="H65" s="37"/>
      <c r="I65" s="208"/>
      <c r="J65" s="209"/>
      <c r="K65" s="210"/>
    </row>
    <row r="66" spans="1:11" s="35" customFormat="1" ht="32.25" customHeight="1" x14ac:dyDescent="0.25">
      <c r="A66" s="224" t="s">
        <v>53</v>
      </c>
      <c r="B66" s="279"/>
      <c r="C66" s="280"/>
      <c r="D66" s="276">
        <f>SUM(D67:E70)</f>
        <v>310795</v>
      </c>
      <c r="E66" s="281"/>
      <c r="F66" s="276">
        <f t="shared" ref="F66" si="5">D66+H66</f>
        <v>310795</v>
      </c>
      <c r="G66" s="278"/>
      <c r="H66" s="37">
        <f>H69</f>
        <v>0</v>
      </c>
      <c r="I66" s="282"/>
      <c r="J66" s="283"/>
      <c r="K66" s="284"/>
    </row>
    <row r="67" spans="1:11" s="3" customFormat="1" ht="16.5" customHeight="1" x14ac:dyDescent="0.25">
      <c r="A67" s="193" t="s">
        <v>46</v>
      </c>
      <c r="B67" s="205"/>
      <c r="C67" s="206"/>
      <c r="D67" s="196">
        <v>1600</v>
      </c>
      <c r="E67" s="197"/>
      <c r="F67" s="196">
        <f t="shared" ref="F67:F70" si="6">D67+H67</f>
        <v>1600</v>
      </c>
      <c r="G67" s="207"/>
      <c r="H67" s="13"/>
      <c r="I67" s="213"/>
      <c r="J67" s="214"/>
      <c r="K67" s="215"/>
    </row>
    <row r="68" spans="1:11" s="3" customFormat="1" ht="16.5" customHeight="1" x14ac:dyDescent="0.25">
      <c r="A68" s="193" t="s">
        <v>47</v>
      </c>
      <c r="B68" s="205"/>
      <c r="C68" s="206"/>
      <c r="D68" s="196">
        <v>3120</v>
      </c>
      <c r="E68" s="197"/>
      <c r="F68" s="196">
        <f t="shared" ref="F68" si="7">D68+H68</f>
        <v>3120</v>
      </c>
      <c r="G68" s="207"/>
      <c r="H68" s="13"/>
      <c r="I68" s="213"/>
      <c r="J68" s="214"/>
      <c r="K68" s="215"/>
    </row>
    <row r="69" spans="1:11" s="3" customFormat="1" ht="16.5" customHeight="1" x14ac:dyDescent="0.25">
      <c r="A69" s="193" t="s">
        <v>63</v>
      </c>
      <c r="B69" s="205"/>
      <c r="C69" s="206"/>
      <c r="D69" s="196">
        <v>6075</v>
      </c>
      <c r="E69" s="197"/>
      <c r="F69" s="196">
        <f t="shared" si="6"/>
        <v>6075</v>
      </c>
      <c r="G69" s="207"/>
      <c r="H69" s="11"/>
      <c r="I69" s="208"/>
      <c r="J69" s="209"/>
      <c r="K69" s="210"/>
    </row>
    <row r="70" spans="1:11" s="3" customFormat="1" ht="16.5" customHeight="1" x14ac:dyDescent="0.25">
      <c r="A70" s="193" t="s">
        <v>48</v>
      </c>
      <c r="B70" s="205"/>
      <c r="C70" s="206"/>
      <c r="D70" s="196">
        <v>300000</v>
      </c>
      <c r="E70" s="197"/>
      <c r="F70" s="196">
        <f t="shared" si="6"/>
        <v>300000</v>
      </c>
      <c r="G70" s="207"/>
      <c r="H70" s="11"/>
      <c r="I70" s="208"/>
      <c r="J70" s="209"/>
      <c r="K70" s="210"/>
    </row>
    <row r="71" spans="1:11" s="35" customFormat="1" ht="27" customHeight="1" x14ac:dyDescent="0.25">
      <c r="A71" s="224" t="s">
        <v>52</v>
      </c>
      <c r="B71" s="225"/>
      <c r="C71" s="226"/>
      <c r="D71" s="227">
        <f>SUM(D72:E74)</f>
        <v>24720</v>
      </c>
      <c r="E71" s="228"/>
      <c r="F71" s="227">
        <f>SUM(F72:G74)</f>
        <v>24720</v>
      </c>
      <c r="G71" s="228"/>
      <c r="H71" s="37">
        <f>H74</f>
        <v>0</v>
      </c>
      <c r="I71" s="208"/>
      <c r="J71" s="209"/>
      <c r="K71" s="210"/>
    </row>
    <row r="72" spans="1:11" s="3" customFormat="1" ht="16.5" customHeight="1" x14ac:dyDescent="0.25">
      <c r="A72" s="193" t="s">
        <v>69</v>
      </c>
      <c r="B72" s="205"/>
      <c r="C72" s="206"/>
      <c r="D72" s="196">
        <v>18000</v>
      </c>
      <c r="E72" s="197"/>
      <c r="F72" s="196">
        <f>D72+H72</f>
        <v>18000</v>
      </c>
      <c r="G72" s="207"/>
      <c r="H72" s="11"/>
      <c r="I72" s="208"/>
      <c r="J72" s="209"/>
      <c r="K72" s="210"/>
    </row>
    <row r="73" spans="1:11" s="3" customFormat="1" ht="16.5" customHeight="1" x14ac:dyDescent="0.25">
      <c r="A73" s="193" t="s">
        <v>71</v>
      </c>
      <c r="B73" s="205"/>
      <c r="C73" s="206"/>
      <c r="D73" s="196">
        <v>4320</v>
      </c>
      <c r="E73" s="197"/>
      <c r="F73" s="196">
        <f>D73+H73</f>
        <v>4320</v>
      </c>
      <c r="G73" s="207"/>
      <c r="H73" s="11"/>
      <c r="I73" s="208"/>
      <c r="J73" s="209"/>
      <c r="K73" s="210"/>
    </row>
    <row r="74" spans="1:11" s="3" customFormat="1" ht="16.5" customHeight="1" x14ac:dyDescent="0.25">
      <c r="A74" s="193" t="s">
        <v>70</v>
      </c>
      <c r="B74" s="205"/>
      <c r="C74" s="206"/>
      <c r="D74" s="196">
        <v>2400</v>
      </c>
      <c r="E74" s="197"/>
      <c r="F74" s="196">
        <f>D74+H74</f>
        <v>2400</v>
      </c>
      <c r="G74" s="207"/>
      <c r="H74" s="11"/>
      <c r="I74" s="208"/>
      <c r="J74" s="209"/>
      <c r="K74" s="210"/>
    </row>
    <row r="75" spans="1:11" s="35" customFormat="1" ht="34.5" customHeight="1" x14ac:dyDescent="0.25">
      <c r="A75" s="224" t="s">
        <v>44</v>
      </c>
      <c r="B75" s="225"/>
      <c r="C75" s="226"/>
      <c r="D75" s="227">
        <f>SUM(D76:E77)</f>
        <v>25555.089999999997</v>
      </c>
      <c r="E75" s="228"/>
      <c r="F75" s="227">
        <f>D75+H75</f>
        <v>25555.089999999997</v>
      </c>
      <c r="G75" s="228"/>
      <c r="H75" s="37"/>
      <c r="I75" s="208"/>
      <c r="J75" s="209"/>
      <c r="K75" s="210"/>
    </row>
    <row r="76" spans="1:11" s="3" customFormat="1" ht="53.25" customHeight="1" x14ac:dyDescent="0.25">
      <c r="A76" s="193" t="s">
        <v>98</v>
      </c>
      <c r="B76" s="205"/>
      <c r="C76" s="206"/>
      <c r="D76" s="196">
        <v>7881.39</v>
      </c>
      <c r="E76" s="197"/>
      <c r="F76" s="196">
        <f>D76+H76</f>
        <v>7881.39</v>
      </c>
      <c r="G76" s="207"/>
      <c r="H76" s="11"/>
      <c r="I76" s="208"/>
      <c r="J76" s="209"/>
      <c r="K76" s="210"/>
    </row>
    <row r="77" spans="1:11" s="3" customFormat="1" ht="78.75" customHeight="1" x14ac:dyDescent="0.25">
      <c r="A77" s="193" t="s">
        <v>96</v>
      </c>
      <c r="B77" s="205"/>
      <c r="C77" s="206"/>
      <c r="D77" s="196">
        <f>3195.54+10546.4+3931.76</f>
        <v>17673.699999999997</v>
      </c>
      <c r="E77" s="197"/>
      <c r="F77" s="196">
        <f t="shared" ref="F77:F82" si="8">D77+H77</f>
        <v>17673.699999999997</v>
      </c>
      <c r="G77" s="207"/>
      <c r="H77" s="13"/>
      <c r="I77" s="213"/>
      <c r="J77" s="214"/>
      <c r="K77" s="215"/>
    </row>
    <row r="78" spans="1:11" s="38" customFormat="1" ht="34.5" customHeight="1" x14ac:dyDescent="0.25">
      <c r="A78" s="216" t="s">
        <v>54</v>
      </c>
      <c r="B78" s="217"/>
      <c r="C78" s="218"/>
      <c r="D78" s="219">
        <f>SUM(D79:E83)</f>
        <v>26360</v>
      </c>
      <c r="E78" s="220"/>
      <c r="F78" s="219">
        <f t="shared" si="8"/>
        <v>26360</v>
      </c>
      <c r="G78" s="220"/>
      <c r="H78" s="12"/>
      <c r="I78" s="221"/>
      <c r="J78" s="222"/>
      <c r="K78" s="223"/>
    </row>
    <row r="79" spans="1:11" s="38" customFormat="1" ht="16.5" customHeight="1" x14ac:dyDescent="0.25">
      <c r="A79" s="229" t="s">
        <v>64</v>
      </c>
      <c r="B79" s="230"/>
      <c r="C79" s="231"/>
      <c r="D79" s="232">
        <v>5600</v>
      </c>
      <c r="E79" s="233"/>
      <c r="F79" s="232">
        <f t="shared" si="8"/>
        <v>5600</v>
      </c>
      <c r="G79" s="233"/>
      <c r="H79" s="12"/>
      <c r="I79" s="221"/>
      <c r="J79" s="222"/>
      <c r="K79" s="223"/>
    </row>
    <row r="80" spans="1:11" s="38" customFormat="1" ht="16.5" customHeight="1" x14ac:dyDescent="0.25">
      <c r="A80" s="229" t="s">
        <v>65</v>
      </c>
      <c r="B80" s="263"/>
      <c r="C80" s="264"/>
      <c r="D80" s="232">
        <v>6720</v>
      </c>
      <c r="E80" s="233"/>
      <c r="F80" s="232">
        <f t="shared" si="8"/>
        <v>6720</v>
      </c>
      <c r="G80" s="233"/>
      <c r="H80" s="12"/>
      <c r="I80" s="221"/>
      <c r="J80" s="222"/>
      <c r="K80" s="223"/>
    </row>
    <row r="81" spans="1:14" s="38" customFormat="1" ht="16.5" customHeight="1" x14ac:dyDescent="0.25">
      <c r="A81" s="229" t="s">
        <v>66</v>
      </c>
      <c r="B81" s="230"/>
      <c r="C81" s="231"/>
      <c r="D81" s="232">
        <v>8960</v>
      </c>
      <c r="E81" s="233"/>
      <c r="F81" s="232">
        <f t="shared" si="8"/>
        <v>8960</v>
      </c>
      <c r="G81" s="233"/>
      <c r="H81" s="12"/>
      <c r="I81" s="221"/>
      <c r="J81" s="222"/>
      <c r="K81" s="223"/>
    </row>
    <row r="82" spans="1:14" s="38" customFormat="1" ht="16.5" customHeight="1" x14ac:dyDescent="0.25">
      <c r="A82" s="229" t="s">
        <v>67</v>
      </c>
      <c r="B82" s="230"/>
      <c r="C82" s="231"/>
      <c r="D82" s="232">
        <v>4480</v>
      </c>
      <c r="E82" s="233"/>
      <c r="F82" s="232">
        <f t="shared" si="8"/>
        <v>4480</v>
      </c>
      <c r="G82" s="233"/>
      <c r="H82" s="12"/>
      <c r="I82" s="221"/>
      <c r="J82" s="222"/>
      <c r="K82" s="223"/>
    </row>
    <row r="83" spans="1:14" s="3" customFormat="1" ht="16.5" customHeight="1" x14ac:dyDescent="0.25">
      <c r="A83" s="229" t="s">
        <v>68</v>
      </c>
      <c r="B83" s="230"/>
      <c r="C83" s="231"/>
      <c r="D83" s="232">
        <v>600</v>
      </c>
      <c r="E83" s="233"/>
      <c r="F83" s="232">
        <f t="shared" ref="F83" si="9">D83+H83</f>
        <v>600</v>
      </c>
      <c r="G83" s="233"/>
      <c r="H83" s="13"/>
      <c r="I83" s="47"/>
      <c r="J83" s="48"/>
      <c r="K83" s="49"/>
    </row>
    <row r="84" spans="1:14" s="35" customFormat="1" ht="84" customHeight="1" x14ac:dyDescent="0.25">
      <c r="A84" s="224" t="s">
        <v>72</v>
      </c>
      <c r="B84" s="225"/>
      <c r="C84" s="226"/>
      <c r="D84" s="227">
        <f>SUM(D85:E88)</f>
        <v>71878</v>
      </c>
      <c r="E84" s="228"/>
      <c r="F84" s="227">
        <f>D84+H84</f>
        <v>71878</v>
      </c>
      <c r="G84" s="228"/>
      <c r="H84" s="37"/>
      <c r="I84" s="208"/>
      <c r="J84" s="209"/>
      <c r="K84" s="210"/>
    </row>
    <row r="85" spans="1:14" s="3" customFormat="1" ht="16.5" customHeight="1" x14ac:dyDescent="0.25">
      <c r="A85" s="193" t="s">
        <v>38</v>
      </c>
      <c r="B85" s="205"/>
      <c r="C85" s="206"/>
      <c r="D85" s="196">
        <v>4000</v>
      </c>
      <c r="E85" s="197"/>
      <c r="F85" s="196">
        <f>D85+H85</f>
        <v>4000</v>
      </c>
      <c r="G85" s="207"/>
      <c r="H85" s="12"/>
      <c r="I85" s="213"/>
      <c r="J85" s="214"/>
      <c r="K85" s="215"/>
    </row>
    <row r="86" spans="1:14" s="3" customFormat="1" ht="16.5" customHeight="1" x14ac:dyDescent="0.25">
      <c r="A86" s="193" t="s">
        <v>49</v>
      </c>
      <c r="B86" s="205"/>
      <c r="C86" s="206"/>
      <c r="D86" s="196">
        <v>20200</v>
      </c>
      <c r="E86" s="197"/>
      <c r="F86" s="196">
        <f>D86+H86</f>
        <v>20200</v>
      </c>
      <c r="G86" s="207"/>
      <c r="H86" s="12"/>
      <c r="I86" s="208"/>
      <c r="J86" s="209"/>
      <c r="K86" s="210"/>
      <c r="N86" s="53"/>
    </row>
    <row r="87" spans="1:14" s="3" customFormat="1" ht="16.5" customHeight="1" x14ac:dyDescent="0.25">
      <c r="A87" s="193" t="s">
        <v>37</v>
      </c>
      <c r="B87" s="211"/>
      <c r="C87" s="212"/>
      <c r="D87" s="196">
        <v>7000</v>
      </c>
      <c r="E87" s="197"/>
      <c r="F87" s="196">
        <f>D87+H87</f>
        <v>7000</v>
      </c>
      <c r="G87" s="207"/>
      <c r="H87" s="12"/>
      <c r="I87" s="213"/>
      <c r="J87" s="214"/>
      <c r="K87" s="215"/>
    </row>
    <row r="88" spans="1:14" s="3" customFormat="1" ht="16.5" customHeight="1" x14ac:dyDescent="0.25">
      <c r="A88" s="193" t="s">
        <v>39</v>
      </c>
      <c r="B88" s="205"/>
      <c r="C88" s="206"/>
      <c r="D88" s="196">
        <v>40678</v>
      </c>
      <c r="E88" s="197"/>
      <c r="F88" s="196">
        <f>D88+H88</f>
        <v>40678</v>
      </c>
      <c r="G88" s="207"/>
      <c r="H88" s="12"/>
      <c r="I88" s="208"/>
      <c r="J88" s="209"/>
      <c r="K88" s="210"/>
    </row>
    <row r="89" spans="1:14" s="3" customFormat="1" x14ac:dyDescent="0.25">
      <c r="A89" s="201" t="s">
        <v>11</v>
      </c>
      <c r="B89" s="201"/>
      <c r="C89" s="201"/>
      <c r="D89" s="202">
        <f>D35+D36+D37+D41+D45+D52+D61+D65+D66+D71+D75+D78+D84</f>
        <v>8599073</v>
      </c>
      <c r="E89" s="203"/>
      <c r="F89" s="202">
        <f>F35+F36+F37+F41+F45+F52+F61+F65+F66+F71+F75+F78+F84</f>
        <v>8599073</v>
      </c>
      <c r="G89" s="203"/>
      <c r="H89" s="32">
        <f>H35+H36+H37+H41+H45+H52+H61+H65+H66+H71+H75</f>
        <v>0</v>
      </c>
      <c r="I89" s="204"/>
      <c r="J89" s="204"/>
      <c r="K89" s="204"/>
    </row>
    <row r="90" spans="1:14" s="3" customFormat="1" x14ac:dyDescent="0.25">
      <c r="A90" s="8"/>
      <c r="B90" s="8"/>
      <c r="C90" s="8"/>
      <c r="D90" s="9"/>
      <c r="E90" s="9"/>
      <c r="F90" s="9"/>
      <c r="G90" s="9"/>
      <c r="H90" s="9"/>
      <c r="I90" s="10"/>
      <c r="J90" s="10"/>
      <c r="K90" s="10"/>
    </row>
    <row r="91" spans="1:14" s="3" customFormat="1" x14ac:dyDescent="0.25">
      <c r="A91" s="8"/>
      <c r="B91" s="8"/>
      <c r="C91" s="8"/>
      <c r="D91" s="9"/>
      <c r="E91" s="9"/>
      <c r="F91" s="9"/>
      <c r="G91" s="9"/>
      <c r="H91" s="9"/>
      <c r="I91" s="10"/>
      <c r="J91" s="10"/>
      <c r="K91" s="10"/>
    </row>
    <row r="92" spans="1:14" s="3" customFormat="1" x14ac:dyDescent="0.25">
      <c r="A92" s="8"/>
      <c r="B92" s="8"/>
      <c r="C92" s="8"/>
      <c r="D92" s="9"/>
      <c r="E92" s="9"/>
      <c r="F92" s="9"/>
      <c r="G92" s="9"/>
      <c r="H92" s="9"/>
      <c r="I92" s="10"/>
      <c r="J92" s="10"/>
      <c r="K92" s="10"/>
    </row>
    <row r="93" spans="1:14" ht="16.5" customHeight="1" x14ac:dyDescent="0.25">
      <c r="A93" s="234" t="s">
        <v>99</v>
      </c>
      <c r="B93" s="234"/>
      <c r="C93" s="234"/>
      <c r="D93" s="234"/>
      <c r="E93" s="234"/>
      <c r="F93" s="234"/>
      <c r="G93" s="234"/>
      <c r="H93" s="234"/>
      <c r="I93" s="234"/>
      <c r="J93" s="234"/>
      <c r="K93" s="234"/>
    </row>
    <row r="95" spans="1:14" x14ac:dyDescent="0.25">
      <c r="A95" s="204"/>
      <c r="B95" s="204"/>
      <c r="C95" s="204"/>
      <c r="D95" s="235" t="s">
        <v>5</v>
      </c>
      <c r="E95" s="235"/>
      <c r="F95" s="235" t="s">
        <v>6</v>
      </c>
      <c r="G95" s="235"/>
      <c r="H95" s="28" t="s">
        <v>14</v>
      </c>
      <c r="I95" s="236" t="s">
        <v>13</v>
      </c>
      <c r="J95" s="237"/>
      <c r="K95" s="238"/>
    </row>
    <row r="96" spans="1:14" ht="21" customHeight="1" x14ac:dyDescent="0.25">
      <c r="A96" s="239" t="s">
        <v>15</v>
      </c>
      <c r="B96" s="239"/>
      <c r="C96" s="239"/>
      <c r="D96" s="227">
        <v>449100.64</v>
      </c>
      <c r="E96" s="228"/>
      <c r="F96" s="227">
        <f>D96+H96</f>
        <v>449100.64</v>
      </c>
      <c r="G96" s="228"/>
      <c r="H96" s="31"/>
      <c r="I96" s="240"/>
      <c r="J96" s="241"/>
      <c r="K96" s="241"/>
    </row>
    <row r="97" spans="1:11" ht="28.5" customHeight="1" x14ac:dyDescent="0.25">
      <c r="A97" s="242" t="s">
        <v>16</v>
      </c>
      <c r="B97" s="243"/>
      <c r="C97" s="244"/>
      <c r="D97" s="227">
        <v>135628.39000000001</v>
      </c>
      <c r="E97" s="228"/>
      <c r="F97" s="227">
        <f>D97+H97</f>
        <v>135628.39000000001</v>
      </c>
      <c r="G97" s="228"/>
      <c r="H97" s="31"/>
      <c r="I97" s="245"/>
      <c r="J97" s="246"/>
      <c r="K97" s="247"/>
    </row>
    <row r="98" spans="1:11" ht="27.75" customHeight="1" x14ac:dyDescent="0.25">
      <c r="A98" s="248" t="s">
        <v>30</v>
      </c>
      <c r="B98" s="249"/>
      <c r="C98" s="250"/>
      <c r="D98" s="227">
        <f>SUM(D99:E101)</f>
        <v>44383.28</v>
      </c>
      <c r="E98" s="251"/>
      <c r="F98" s="227">
        <f t="shared" ref="F98" si="10">D98+H98</f>
        <v>44383.28</v>
      </c>
      <c r="G98" s="252"/>
      <c r="H98" s="36">
        <f>SUM(H99:H99)</f>
        <v>0</v>
      </c>
      <c r="I98" s="213"/>
      <c r="J98" s="214"/>
      <c r="K98" s="215"/>
    </row>
    <row r="99" spans="1:11" ht="30.75" customHeight="1" x14ac:dyDescent="0.25">
      <c r="A99" s="193" t="s">
        <v>73</v>
      </c>
      <c r="B99" s="205"/>
      <c r="C99" s="206"/>
      <c r="D99" s="196">
        <v>40077.94</v>
      </c>
      <c r="E99" s="197"/>
      <c r="F99" s="196">
        <f>D99+H99</f>
        <v>40077.94</v>
      </c>
      <c r="G99" s="197"/>
      <c r="H99" s="11"/>
      <c r="I99" s="208"/>
      <c r="J99" s="209"/>
      <c r="K99" s="210"/>
    </row>
    <row r="100" spans="1:11" ht="16.5" customHeight="1" x14ac:dyDescent="0.25">
      <c r="A100" s="193" t="s">
        <v>28</v>
      </c>
      <c r="B100" s="205"/>
      <c r="C100" s="206"/>
      <c r="D100" s="196">
        <v>2425</v>
      </c>
      <c r="E100" s="197"/>
      <c r="F100" s="196">
        <f>D100+H100</f>
        <v>2425</v>
      </c>
      <c r="G100" s="197"/>
      <c r="H100" s="11"/>
      <c r="I100" s="208"/>
      <c r="J100" s="209"/>
      <c r="K100" s="210"/>
    </row>
    <row r="101" spans="1:11" ht="16.5" customHeight="1" x14ac:dyDescent="0.25">
      <c r="A101" s="193" t="s">
        <v>29</v>
      </c>
      <c r="B101" s="205"/>
      <c r="C101" s="206"/>
      <c r="D101" s="196">
        <v>1880.34</v>
      </c>
      <c r="E101" s="197"/>
      <c r="F101" s="196">
        <v>1880.34</v>
      </c>
      <c r="G101" s="197"/>
      <c r="H101" s="11"/>
      <c r="I101" s="208"/>
      <c r="J101" s="209"/>
      <c r="K101" s="210"/>
    </row>
    <row r="102" spans="1:11" ht="35.25" customHeight="1" x14ac:dyDescent="0.25">
      <c r="A102" s="248" t="s">
        <v>31</v>
      </c>
      <c r="B102" s="249"/>
      <c r="C102" s="250"/>
      <c r="D102" s="227">
        <v>30000</v>
      </c>
      <c r="E102" s="228"/>
      <c r="F102" s="227">
        <f>D102+H102</f>
        <v>30000</v>
      </c>
      <c r="G102" s="228"/>
      <c r="H102" s="37"/>
      <c r="I102" s="208"/>
      <c r="J102" s="209"/>
      <c r="K102" s="210"/>
    </row>
    <row r="103" spans="1:11" ht="16.5" customHeight="1" x14ac:dyDescent="0.25">
      <c r="A103" s="248" t="s">
        <v>20</v>
      </c>
      <c r="B103" s="249"/>
      <c r="C103" s="250"/>
      <c r="D103" s="227">
        <f>SUM(D104:E106)</f>
        <v>656400</v>
      </c>
      <c r="E103" s="228"/>
      <c r="F103" s="227">
        <f t="shared" ref="F103:F108" si="11">D103+H103</f>
        <v>656400</v>
      </c>
      <c r="G103" s="228"/>
      <c r="H103" s="30">
        <f>SUM(H104:H106)</f>
        <v>0</v>
      </c>
      <c r="I103" s="204"/>
      <c r="J103" s="204"/>
      <c r="K103" s="204"/>
    </row>
    <row r="104" spans="1:11" s="3" customFormat="1" ht="28.5" customHeight="1" x14ac:dyDescent="0.25">
      <c r="A104" s="193" t="s">
        <v>74</v>
      </c>
      <c r="B104" s="205"/>
      <c r="C104" s="206"/>
      <c r="D104" s="196">
        <v>268800</v>
      </c>
      <c r="E104" s="197"/>
      <c r="F104" s="196">
        <f t="shared" si="11"/>
        <v>268800</v>
      </c>
      <c r="G104" s="268"/>
      <c r="H104" s="7"/>
      <c r="I104" s="213"/>
      <c r="J104" s="214"/>
      <c r="K104" s="215"/>
    </row>
    <row r="105" spans="1:11" s="3" customFormat="1" ht="26.25" customHeight="1" x14ac:dyDescent="0.25">
      <c r="A105" s="193" t="s">
        <v>76</v>
      </c>
      <c r="B105" s="205"/>
      <c r="C105" s="206"/>
      <c r="D105" s="196">
        <v>193200</v>
      </c>
      <c r="E105" s="197"/>
      <c r="F105" s="196">
        <f t="shared" ref="F105" si="12">D105+H105</f>
        <v>193200</v>
      </c>
      <c r="G105" s="268"/>
      <c r="H105" s="7"/>
      <c r="I105" s="213"/>
      <c r="J105" s="214"/>
      <c r="K105" s="215"/>
    </row>
    <row r="106" spans="1:11" s="3" customFormat="1" ht="16.5" customHeight="1" x14ac:dyDescent="0.25">
      <c r="A106" s="193" t="s">
        <v>77</v>
      </c>
      <c r="B106" s="205"/>
      <c r="C106" s="206"/>
      <c r="D106" s="196">
        <v>194400</v>
      </c>
      <c r="E106" s="197"/>
      <c r="F106" s="196">
        <f t="shared" si="11"/>
        <v>194400</v>
      </c>
      <c r="G106" s="268"/>
      <c r="H106" s="15"/>
      <c r="I106" s="273"/>
      <c r="J106" s="274"/>
      <c r="K106" s="275"/>
    </row>
    <row r="107" spans="1:11" ht="16.5" customHeight="1" x14ac:dyDescent="0.25">
      <c r="A107" s="248" t="s">
        <v>36</v>
      </c>
      <c r="B107" s="249"/>
      <c r="C107" s="250"/>
      <c r="D107" s="227">
        <f>D108</f>
        <v>6400</v>
      </c>
      <c r="E107" s="228"/>
      <c r="F107" s="227">
        <f t="shared" si="11"/>
        <v>6400</v>
      </c>
      <c r="G107" s="228"/>
      <c r="H107" s="30">
        <f>SUM(H108:H108)</f>
        <v>0</v>
      </c>
      <c r="I107" s="204"/>
      <c r="J107" s="204"/>
      <c r="K107" s="204"/>
    </row>
    <row r="108" spans="1:11" s="3" customFormat="1" ht="16.5" customHeight="1" x14ac:dyDescent="0.25">
      <c r="A108" s="193" t="s">
        <v>78</v>
      </c>
      <c r="B108" s="205"/>
      <c r="C108" s="206"/>
      <c r="D108" s="196">
        <v>6400</v>
      </c>
      <c r="E108" s="197"/>
      <c r="F108" s="196">
        <f t="shared" si="11"/>
        <v>6400</v>
      </c>
      <c r="G108" s="268"/>
      <c r="H108" s="7"/>
      <c r="I108" s="213"/>
      <c r="J108" s="214"/>
      <c r="K108" s="215"/>
    </row>
    <row r="109" spans="1:11" s="39" customFormat="1" ht="32.25" customHeight="1" x14ac:dyDescent="0.25">
      <c r="A109" s="224" t="s">
        <v>44</v>
      </c>
      <c r="B109" s="225"/>
      <c r="C109" s="226"/>
      <c r="D109" s="227">
        <f>SUM(D110:E110)</f>
        <v>10338.89</v>
      </c>
      <c r="E109" s="228"/>
      <c r="F109" s="227">
        <f>D109+H109</f>
        <v>10338.89</v>
      </c>
      <c r="G109" s="228"/>
      <c r="H109" s="37"/>
      <c r="I109" s="270"/>
      <c r="J109" s="271"/>
      <c r="K109" s="272"/>
    </row>
    <row r="110" spans="1:11" s="3" customFormat="1" ht="64.5" customHeight="1" x14ac:dyDescent="0.25">
      <c r="A110" s="229" t="s">
        <v>97</v>
      </c>
      <c r="B110" s="230"/>
      <c r="C110" s="231"/>
      <c r="D110" s="196">
        <v>10338.89</v>
      </c>
      <c r="E110" s="197"/>
      <c r="F110" s="196">
        <f>D110</f>
        <v>10338.89</v>
      </c>
      <c r="G110" s="207"/>
      <c r="H110" s="11"/>
      <c r="I110" s="208"/>
      <c r="J110" s="209"/>
      <c r="K110" s="210"/>
    </row>
    <row r="111" spans="1:11" s="38" customFormat="1" ht="39" customHeight="1" x14ac:dyDescent="0.25">
      <c r="A111" s="216" t="s">
        <v>54</v>
      </c>
      <c r="B111" s="217"/>
      <c r="C111" s="218"/>
      <c r="D111" s="219">
        <f>SUM(D112:E115)</f>
        <v>3680</v>
      </c>
      <c r="E111" s="220"/>
      <c r="F111" s="219">
        <f t="shared" ref="F111" si="13">D111+H111</f>
        <v>3680</v>
      </c>
      <c r="G111" s="220"/>
      <c r="H111" s="12"/>
      <c r="I111" s="221"/>
      <c r="J111" s="222"/>
      <c r="K111" s="223"/>
    </row>
    <row r="112" spans="1:11" s="38" customFormat="1" ht="16.5" customHeight="1" x14ac:dyDescent="0.25">
      <c r="A112" s="229" t="s">
        <v>82</v>
      </c>
      <c r="B112" s="230"/>
      <c r="C112" s="231"/>
      <c r="D112" s="232">
        <v>800</v>
      </c>
      <c r="E112" s="233"/>
      <c r="F112" s="232">
        <f t="shared" ref="F112" si="14">D112+H112</f>
        <v>800</v>
      </c>
      <c r="G112" s="233"/>
      <c r="H112" s="12"/>
      <c r="I112" s="221"/>
      <c r="J112" s="222"/>
      <c r="K112" s="223"/>
    </row>
    <row r="113" spans="1:11" s="38" customFormat="1" ht="16.5" customHeight="1" x14ac:dyDescent="0.25">
      <c r="A113" s="229" t="s">
        <v>83</v>
      </c>
      <c r="B113" s="263"/>
      <c r="C113" s="264"/>
      <c r="D113" s="232">
        <v>960</v>
      </c>
      <c r="E113" s="233"/>
      <c r="F113" s="232">
        <f t="shared" ref="F113:F115" si="15">D113+H113</f>
        <v>960</v>
      </c>
      <c r="G113" s="233"/>
      <c r="H113" s="12"/>
      <c r="I113" s="221"/>
      <c r="J113" s="222"/>
      <c r="K113" s="223"/>
    </row>
    <row r="114" spans="1:11" s="38" customFormat="1" ht="16.5" customHeight="1" x14ac:dyDescent="0.25">
      <c r="A114" s="229" t="s">
        <v>84</v>
      </c>
      <c r="B114" s="230"/>
      <c r="C114" s="231"/>
      <c r="D114" s="232">
        <v>1280</v>
      </c>
      <c r="E114" s="233"/>
      <c r="F114" s="232">
        <f t="shared" si="15"/>
        <v>1280</v>
      </c>
      <c r="G114" s="233"/>
      <c r="H114" s="12"/>
      <c r="I114" s="221"/>
      <c r="J114" s="222"/>
      <c r="K114" s="223"/>
    </row>
    <row r="115" spans="1:11" s="38" customFormat="1" ht="16.5" customHeight="1" x14ac:dyDescent="0.25">
      <c r="A115" s="229" t="s">
        <v>85</v>
      </c>
      <c r="B115" s="230"/>
      <c r="C115" s="231"/>
      <c r="D115" s="232">
        <v>640</v>
      </c>
      <c r="E115" s="233"/>
      <c r="F115" s="232">
        <f t="shared" si="15"/>
        <v>640</v>
      </c>
      <c r="G115" s="233"/>
      <c r="H115" s="12"/>
      <c r="I115" s="221"/>
      <c r="J115" s="222"/>
      <c r="K115" s="223"/>
    </row>
    <row r="116" spans="1:11" x14ac:dyDescent="0.25">
      <c r="A116" s="201" t="s">
        <v>11</v>
      </c>
      <c r="B116" s="201"/>
      <c r="C116" s="201"/>
      <c r="D116" s="202">
        <f>D96+D97+D98+D102+D103+D107+D109+D111</f>
        <v>1335931.2</v>
      </c>
      <c r="E116" s="203"/>
      <c r="F116" s="202">
        <f>F96+F97+F98+F102+F103+F107+F109+F111</f>
        <v>1335931.2</v>
      </c>
      <c r="G116" s="203"/>
      <c r="H116" s="32">
        <f>H96+H97+H98+H102+H103+H107+H109+H111</f>
        <v>0</v>
      </c>
      <c r="I116" s="204"/>
      <c r="J116" s="204"/>
      <c r="K116" s="204"/>
    </row>
    <row r="117" spans="1:11" ht="12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</row>
    <row r="118" spans="1:11" ht="12" customHeight="1" x14ac:dyDescent="0.2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</row>
    <row r="119" spans="1:11" ht="12" customHeight="1" x14ac:dyDescent="0.2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</row>
    <row r="120" spans="1:11" ht="12" customHeight="1" x14ac:dyDescent="0.2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</row>
    <row r="121" spans="1:11" ht="12" customHeight="1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</row>
    <row r="122" spans="1:11" x14ac:dyDescent="0.25">
      <c r="A122" s="266" t="s">
        <v>100</v>
      </c>
      <c r="B122" s="266"/>
      <c r="C122" s="266"/>
      <c r="D122" s="266"/>
      <c r="E122" s="266"/>
      <c r="F122" s="266"/>
      <c r="G122" s="266"/>
      <c r="H122" s="266"/>
      <c r="I122" s="266"/>
      <c r="J122" s="266"/>
      <c r="K122" s="266"/>
    </row>
    <row r="123" spans="1:11" ht="8.25" customHeight="1" x14ac:dyDescent="0.25">
      <c r="A123" s="267"/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</row>
    <row r="124" spans="1:11" x14ac:dyDescent="0.25">
      <c r="A124" s="204"/>
      <c r="B124" s="204"/>
      <c r="C124" s="204"/>
      <c r="D124" s="235" t="s">
        <v>5</v>
      </c>
      <c r="E124" s="235"/>
      <c r="F124" s="235" t="s">
        <v>6</v>
      </c>
      <c r="G124" s="235"/>
      <c r="H124" s="51" t="s">
        <v>14</v>
      </c>
      <c r="I124" s="236" t="s">
        <v>13</v>
      </c>
      <c r="J124" s="237"/>
      <c r="K124" s="238"/>
    </row>
    <row r="125" spans="1:11" s="35" customFormat="1" ht="33" customHeight="1" x14ac:dyDescent="0.25">
      <c r="A125" s="248" t="s">
        <v>19</v>
      </c>
      <c r="B125" s="249"/>
      <c r="C125" s="250"/>
      <c r="D125" s="227">
        <f>SUM(D126:E127)</f>
        <v>249950.8</v>
      </c>
      <c r="E125" s="228"/>
      <c r="F125" s="227">
        <f>SUM(F126:G127)</f>
        <v>249950.8</v>
      </c>
      <c r="G125" s="228"/>
      <c r="H125" s="37"/>
      <c r="I125" s="198"/>
      <c r="J125" s="199"/>
      <c r="K125" s="200"/>
    </row>
    <row r="126" spans="1:11" s="35" customFormat="1" ht="30" customHeight="1" x14ac:dyDescent="0.25">
      <c r="A126" s="193" t="s">
        <v>86</v>
      </c>
      <c r="B126" s="260"/>
      <c r="C126" s="261"/>
      <c r="D126" s="196">
        <v>150136.29999999999</v>
      </c>
      <c r="E126" s="268"/>
      <c r="F126" s="196">
        <f t="shared" ref="F126" si="16">D126+H126</f>
        <v>150136.29999999999</v>
      </c>
      <c r="G126" s="197"/>
      <c r="H126" s="17"/>
      <c r="I126" s="198"/>
      <c r="J126" s="199"/>
      <c r="K126" s="200"/>
    </row>
    <row r="127" spans="1:11" s="35" customFormat="1" ht="30" customHeight="1" x14ac:dyDescent="0.25">
      <c r="A127" s="193" t="s">
        <v>87</v>
      </c>
      <c r="B127" s="194"/>
      <c r="C127" s="195"/>
      <c r="D127" s="196">
        <v>99814.5</v>
      </c>
      <c r="E127" s="197"/>
      <c r="F127" s="196">
        <f>D127+H127</f>
        <v>99814.5</v>
      </c>
      <c r="G127" s="197"/>
      <c r="H127" s="17"/>
      <c r="I127" s="198"/>
      <c r="J127" s="199"/>
      <c r="K127" s="200"/>
    </row>
    <row r="128" spans="1:11" x14ac:dyDescent="0.25">
      <c r="A128" s="201" t="s">
        <v>11</v>
      </c>
      <c r="B128" s="201"/>
      <c r="C128" s="201"/>
      <c r="D128" s="202">
        <f>D125</f>
        <v>249950.8</v>
      </c>
      <c r="E128" s="203"/>
      <c r="F128" s="202">
        <f>F125</f>
        <v>249950.8</v>
      </c>
      <c r="G128" s="203"/>
      <c r="H128" s="52"/>
      <c r="I128" s="204"/>
      <c r="J128" s="204"/>
      <c r="K128" s="204"/>
    </row>
    <row r="129" spans="1:11" ht="45" customHeight="1" x14ac:dyDescent="0.25">
      <c r="A129" s="265" t="s">
        <v>32</v>
      </c>
      <c r="B129" s="265"/>
      <c r="C129" s="265"/>
      <c r="D129" s="265"/>
      <c r="E129" s="265"/>
      <c r="F129" s="265"/>
      <c r="G129" s="265"/>
      <c r="H129" s="265"/>
      <c r="I129" s="265"/>
      <c r="J129" s="265"/>
      <c r="K129" s="265"/>
    </row>
    <row r="130" spans="1:11" ht="30.75" customHeight="1" x14ac:dyDescent="0.25">
      <c r="A130" s="265" t="s">
        <v>88</v>
      </c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</row>
    <row r="131" spans="1:11" ht="20.2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</row>
    <row r="132" spans="1:11" ht="65.25" customHeight="1" x14ac:dyDescent="0.25">
      <c r="A132" s="253" t="s">
        <v>89</v>
      </c>
      <c r="B132" s="254"/>
      <c r="C132" s="254"/>
      <c r="D132" s="254"/>
      <c r="E132" s="254"/>
      <c r="F132" s="254"/>
      <c r="G132" s="254"/>
      <c r="H132" s="254"/>
      <c r="I132" s="254"/>
      <c r="J132" s="255"/>
    </row>
    <row r="133" spans="1:11" ht="15.75" customHeight="1" x14ac:dyDescent="0.25">
      <c r="A133" s="40"/>
      <c r="B133" s="41"/>
      <c r="C133" s="41"/>
      <c r="D133" s="41"/>
      <c r="E133" s="41"/>
      <c r="F133" s="41"/>
      <c r="G133" s="41"/>
      <c r="H133" s="41"/>
      <c r="I133" s="41"/>
      <c r="J133" s="42"/>
    </row>
    <row r="134" spans="1:11" ht="41.25" customHeight="1" x14ac:dyDescent="0.25">
      <c r="A134" s="265" t="s">
        <v>32</v>
      </c>
      <c r="B134" s="265"/>
      <c r="C134" s="265"/>
      <c r="D134" s="265"/>
      <c r="E134" s="265"/>
      <c r="F134" s="265"/>
      <c r="G134" s="265"/>
      <c r="H134" s="265"/>
      <c r="I134" s="265"/>
      <c r="J134" s="265"/>
      <c r="K134" s="265"/>
    </row>
    <row r="135" spans="1:11" ht="20.25" customHeight="1" x14ac:dyDescent="0.25">
      <c r="A135" s="265" t="s">
        <v>90</v>
      </c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</row>
    <row r="136" spans="1:11" ht="15" customHeight="1" x14ac:dyDescent="0.25">
      <c r="A136" s="269"/>
      <c r="B136" s="269"/>
      <c r="C136" s="269"/>
      <c r="D136" s="269"/>
      <c r="E136" s="269"/>
      <c r="F136" s="269"/>
      <c r="G136" s="269"/>
      <c r="H136" s="269"/>
      <c r="I136" s="269"/>
      <c r="J136" s="269"/>
      <c r="K136" s="269"/>
    </row>
    <row r="137" spans="1:11" ht="117.75" customHeight="1" x14ac:dyDescent="0.25">
      <c r="A137" s="265" t="s">
        <v>33</v>
      </c>
      <c r="B137" s="265"/>
      <c r="C137" s="265"/>
      <c r="D137" s="265"/>
      <c r="E137" s="265"/>
      <c r="F137" s="265"/>
      <c r="G137" s="265"/>
      <c r="H137" s="265"/>
      <c r="I137" s="265"/>
      <c r="J137" s="265"/>
      <c r="K137" s="265"/>
    </row>
    <row r="138" spans="1:11" x14ac:dyDescent="0.25">
      <c r="A138" s="267"/>
      <c r="B138" s="267"/>
      <c r="C138" s="267"/>
      <c r="D138" s="267"/>
      <c r="E138" s="267"/>
      <c r="F138" s="267"/>
      <c r="G138" s="267"/>
      <c r="H138" s="267"/>
      <c r="I138" s="267"/>
      <c r="J138" s="267"/>
      <c r="K138" s="267"/>
    </row>
    <row r="139" spans="1:11" x14ac:dyDescent="0.25">
      <c r="A139" s="267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</row>
    <row r="140" spans="1:11" x14ac:dyDescent="0.25">
      <c r="A140" s="267"/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</row>
    <row r="141" spans="1:11" x14ac:dyDescent="0.25">
      <c r="A141" s="267"/>
      <c r="B141" s="267"/>
      <c r="C141" s="267"/>
      <c r="D141" s="267"/>
      <c r="E141" s="267"/>
      <c r="F141" s="267"/>
      <c r="G141" s="267"/>
      <c r="H141" s="267"/>
      <c r="I141" s="267"/>
      <c r="J141" s="267"/>
      <c r="K141" s="267"/>
    </row>
    <row r="142" spans="1:11" x14ac:dyDescent="0.25">
      <c r="A142" s="267"/>
      <c r="B142" s="267"/>
      <c r="C142" s="267"/>
      <c r="D142" s="267"/>
      <c r="E142" s="267"/>
      <c r="F142" s="267"/>
      <c r="G142" s="267"/>
      <c r="H142" s="267"/>
      <c r="I142" s="267"/>
      <c r="J142" s="267"/>
      <c r="K142" s="267"/>
    </row>
    <row r="143" spans="1:11" x14ac:dyDescent="0.25">
      <c r="A143" s="267"/>
      <c r="B143" s="267"/>
      <c r="C143" s="267"/>
      <c r="D143" s="267"/>
      <c r="E143" s="267"/>
      <c r="F143" s="267"/>
      <c r="G143" s="267"/>
      <c r="H143" s="267"/>
      <c r="I143" s="267"/>
      <c r="J143" s="267"/>
      <c r="K143" s="267"/>
    </row>
    <row r="144" spans="1:11" x14ac:dyDescent="0.25">
      <c r="A144" s="267"/>
      <c r="B144" s="267"/>
      <c r="C144" s="267"/>
      <c r="D144" s="267"/>
      <c r="E144" s="267"/>
      <c r="F144" s="267"/>
      <c r="G144" s="267"/>
      <c r="H144" s="267"/>
      <c r="I144" s="267"/>
      <c r="J144" s="267"/>
      <c r="K144" s="267"/>
    </row>
    <row r="145" spans="1:11" x14ac:dyDescent="0.25">
      <c r="A145" s="267"/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pans="1:11" x14ac:dyDescent="0.25">
      <c r="A146" s="267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</row>
  </sheetData>
  <mergeCells count="392">
    <mergeCell ref="A14:K14"/>
    <mergeCell ref="A16:J16"/>
    <mergeCell ref="A23:C23"/>
    <mergeCell ref="D23:E23"/>
    <mergeCell ref="F23:G23"/>
    <mergeCell ref="H23:J23"/>
    <mergeCell ref="A24:C24"/>
    <mergeCell ref="D24:E24"/>
    <mergeCell ref="F24:G24"/>
    <mergeCell ref="H24:J24"/>
    <mergeCell ref="A19:J19"/>
    <mergeCell ref="A20:J20"/>
    <mergeCell ref="A22:C22"/>
    <mergeCell ref="D22:E22"/>
    <mergeCell ref="F22:G22"/>
    <mergeCell ref="H22:J22"/>
    <mergeCell ref="A2:J2"/>
    <mergeCell ref="A3:J3"/>
    <mergeCell ref="A4:J4"/>
    <mergeCell ref="A5:I5"/>
    <mergeCell ref="A6:J6"/>
    <mergeCell ref="A7:J7"/>
    <mergeCell ref="A10:J10"/>
    <mergeCell ref="A12:J12"/>
    <mergeCell ref="A13:K13"/>
    <mergeCell ref="A8:J8"/>
    <mergeCell ref="A9:I9"/>
    <mergeCell ref="A11:J11"/>
    <mergeCell ref="F27:G27"/>
    <mergeCell ref="H27:J27"/>
    <mergeCell ref="A30:J30"/>
    <mergeCell ref="A32:J32"/>
    <mergeCell ref="A25:C25"/>
    <mergeCell ref="D25:E25"/>
    <mergeCell ref="F25:G25"/>
    <mergeCell ref="H25:J25"/>
    <mergeCell ref="A26:C26"/>
    <mergeCell ref="D26:E26"/>
    <mergeCell ref="F26:G26"/>
    <mergeCell ref="H26:J26"/>
    <mergeCell ref="A27:C27"/>
    <mergeCell ref="D27:E27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41:C41"/>
    <mergeCell ref="D41:E41"/>
    <mergeCell ref="F41:G41"/>
    <mergeCell ref="I41:K41"/>
    <mergeCell ref="A40:C40"/>
    <mergeCell ref="D40:E40"/>
    <mergeCell ref="F40:G40"/>
    <mergeCell ref="I40:K40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1:C51"/>
    <mergeCell ref="D51:E51"/>
    <mergeCell ref="F51:G51"/>
    <mergeCell ref="I51:K51"/>
    <mergeCell ref="A50:C50"/>
    <mergeCell ref="D50:E50"/>
    <mergeCell ref="F50:G50"/>
    <mergeCell ref="I50:K50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6:C56"/>
    <mergeCell ref="D56:E56"/>
    <mergeCell ref="F56:G56"/>
    <mergeCell ref="I56:K56"/>
    <mergeCell ref="A61:C61"/>
    <mergeCell ref="D61:E61"/>
    <mergeCell ref="F61:G61"/>
    <mergeCell ref="I61:K61"/>
    <mergeCell ref="A63:C63"/>
    <mergeCell ref="D63:E63"/>
    <mergeCell ref="F63:G63"/>
    <mergeCell ref="I63:K63"/>
    <mergeCell ref="A60:C60"/>
    <mergeCell ref="D60:E60"/>
    <mergeCell ref="F60:G60"/>
    <mergeCell ref="I60:K60"/>
    <mergeCell ref="A62:C62"/>
    <mergeCell ref="D62:E62"/>
    <mergeCell ref="F62:G62"/>
    <mergeCell ref="I62:K62"/>
    <mergeCell ref="A67:C67"/>
    <mergeCell ref="D67:E67"/>
    <mergeCell ref="F67:G67"/>
    <mergeCell ref="I67:K67"/>
    <mergeCell ref="A65:C65"/>
    <mergeCell ref="D65:E65"/>
    <mergeCell ref="F65:G65"/>
    <mergeCell ref="I65:K65"/>
    <mergeCell ref="A66:C66"/>
    <mergeCell ref="D66:E66"/>
    <mergeCell ref="F66:G66"/>
    <mergeCell ref="I66:K66"/>
    <mergeCell ref="A89:C89"/>
    <mergeCell ref="D89:E89"/>
    <mergeCell ref="F89:G89"/>
    <mergeCell ref="I89:K89"/>
    <mergeCell ref="A69:C69"/>
    <mergeCell ref="D69:E69"/>
    <mergeCell ref="F69:G69"/>
    <mergeCell ref="I69:K69"/>
    <mergeCell ref="A70:C70"/>
    <mergeCell ref="D70:E70"/>
    <mergeCell ref="F70:G70"/>
    <mergeCell ref="I70:K70"/>
    <mergeCell ref="A74:C74"/>
    <mergeCell ref="D74:E74"/>
    <mergeCell ref="F74:G74"/>
    <mergeCell ref="I74:K74"/>
    <mergeCell ref="A73:C73"/>
    <mergeCell ref="D73:E73"/>
    <mergeCell ref="F73:G73"/>
    <mergeCell ref="I73:K73"/>
    <mergeCell ref="A72:C72"/>
    <mergeCell ref="D72:E72"/>
    <mergeCell ref="F72:G72"/>
    <mergeCell ref="I72:K72"/>
    <mergeCell ref="A108:C108"/>
    <mergeCell ref="D108:E108"/>
    <mergeCell ref="F108:G108"/>
    <mergeCell ref="I108:K108"/>
    <mergeCell ref="A104:C104"/>
    <mergeCell ref="D104:E104"/>
    <mergeCell ref="F104:G104"/>
    <mergeCell ref="I104:K104"/>
    <mergeCell ref="A106:C106"/>
    <mergeCell ref="D106:E106"/>
    <mergeCell ref="F106:G106"/>
    <mergeCell ref="I106:K106"/>
    <mergeCell ref="A105:C105"/>
    <mergeCell ref="D105:E105"/>
    <mergeCell ref="F105:G105"/>
    <mergeCell ref="I105:K105"/>
    <mergeCell ref="D113:E113"/>
    <mergeCell ref="F113:G113"/>
    <mergeCell ref="I113:K113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12:C112"/>
    <mergeCell ref="D112:E112"/>
    <mergeCell ref="F112:G112"/>
    <mergeCell ref="I112:K112"/>
    <mergeCell ref="A143:K143"/>
    <mergeCell ref="A144:K144"/>
    <mergeCell ref="A145:K145"/>
    <mergeCell ref="A146:K146"/>
    <mergeCell ref="A136:K136"/>
    <mergeCell ref="A137:K137"/>
    <mergeCell ref="A138:K138"/>
    <mergeCell ref="A139:K139"/>
    <mergeCell ref="A140:K140"/>
    <mergeCell ref="A141:K141"/>
    <mergeCell ref="A142:K142"/>
    <mergeCell ref="A129:K129"/>
    <mergeCell ref="A130:K130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22:K122"/>
    <mergeCell ref="A123:K123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34:K134"/>
    <mergeCell ref="A135:K135"/>
    <mergeCell ref="A71:C71"/>
    <mergeCell ref="D71:E71"/>
    <mergeCell ref="F71:G71"/>
    <mergeCell ref="I71:K71"/>
    <mergeCell ref="A111:C111"/>
    <mergeCell ref="D111:E111"/>
    <mergeCell ref="F111:G111"/>
    <mergeCell ref="I111:K111"/>
    <mergeCell ref="A107:C107"/>
    <mergeCell ref="D107:E107"/>
    <mergeCell ref="F107:G107"/>
    <mergeCell ref="I107:K107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I99:K99"/>
    <mergeCell ref="A113:C113"/>
    <mergeCell ref="A132:J132"/>
    <mergeCell ref="I53:K53"/>
    <mergeCell ref="F53:G53"/>
    <mergeCell ref="D53:E53"/>
    <mergeCell ref="A53:C53"/>
    <mergeCell ref="A58:C58"/>
    <mergeCell ref="D58:E58"/>
    <mergeCell ref="F58:G58"/>
    <mergeCell ref="I58:K58"/>
    <mergeCell ref="A59:C59"/>
    <mergeCell ref="D59:E59"/>
    <mergeCell ref="F59:G59"/>
    <mergeCell ref="I59:K59"/>
    <mergeCell ref="A68:C68"/>
    <mergeCell ref="D68:E68"/>
    <mergeCell ref="F68:G68"/>
    <mergeCell ref="A80:C80"/>
    <mergeCell ref="D80:E80"/>
    <mergeCell ref="F80:G80"/>
    <mergeCell ref="I80:K80"/>
    <mergeCell ref="A116:C116"/>
    <mergeCell ref="D116:E116"/>
    <mergeCell ref="F116:G116"/>
    <mergeCell ref="I116:K116"/>
    <mergeCell ref="I75:K75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A84:C84"/>
    <mergeCell ref="D84:E84"/>
    <mergeCell ref="F84:G84"/>
    <mergeCell ref="I84:K84"/>
    <mergeCell ref="A79:C79"/>
    <mergeCell ref="D79:E79"/>
    <mergeCell ref="F79:G79"/>
    <mergeCell ref="I79:K79"/>
    <mergeCell ref="A101:C101"/>
    <mergeCell ref="D101:E101"/>
    <mergeCell ref="F101:G101"/>
    <mergeCell ref="I101:K101"/>
    <mergeCell ref="A93:K93"/>
    <mergeCell ref="A95:C95"/>
    <mergeCell ref="D95:E95"/>
    <mergeCell ref="F95:G95"/>
    <mergeCell ref="I95:K95"/>
    <mergeCell ref="A96:C96"/>
    <mergeCell ref="D96:E96"/>
    <mergeCell ref="F96:G96"/>
    <mergeCell ref="I96:K96"/>
    <mergeCell ref="A97:C97"/>
    <mergeCell ref="D97:E97"/>
    <mergeCell ref="F97:G97"/>
    <mergeCell ref="I97:K97"/>
    <mergeCell ref="A98:C98"/>
    <mergeCell ref="D98:E98"/>
    <mergeCell ref="F98:G98"/>
    <mergeCell ref="I98:K98"/>
    <mergeCell ref="A99:C99"/>
    <mergeCell ref="D99:E99"/>
    <mergeCell ref="F99:G99"/>
    <mergeCell ref="I68:K68"/>
    <mergeCell ref="A76:C76"/>
    <mergeCell ref="D76:E76"/>
    <mergeCell ref="F76:G76"/>
    <mergeCell ref="A100:C100"/>
    <mergeCell ref="D100:E100"/>
    <mergeCell ref="F100:G100"/>
    <mergeCell ref="I100:K100"/>
    <mergeCell ref="A88:C88"/>
    <mergeCell ref="D88:E88"/>
    <mergeCell ref="F88:G88"/>
    <mergeCell ref="I88:K88"/>
    <mergeCell ref="I76:K76"/>
    <mergeCell ref="A77:C77"/>
    <mergeCell ref="D77:E77"/>
    <mergeCell ref="F77:G77"/>
    <mergeCell ref="I77:K77"/>
    <mergeCell ref="A75:C75"/>
    <mergeCell ref="D75:E75"/>
    <mergeCell ref="F75:G75"/>
    <mergeCell ref="A81:C81"/>
    <mergeCell ref="D81:E81"/>
    <mergeCell ref="F81:G81"/>
    <mergeCell ref="I81:K81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64:C64"/>
    <mergeCell ref="D64:E64"/>
    <mergeCell ref="F64:G64"/>
    <mergeCell ref="I64:K64"/>
    <mergeCell ref="A86:C86"/>
    <mergeCell ref="D86:E86"/>
    <mergeCell ref="F86:G86"/>
    <mergeCell ref="I86:K86"/>
    <mergeCell ref="A87:C87"/>
    <mergeCell ref="D87:E87"/>
    <mergeCell ref="F87:G87"/>
    <mergeCell ref="I87:K87"/>
    <mergeCell ref="A78:C78"/>
    <mergeCell ref="D78:E78"/>
    <mergeCell ref="F78:G78"/>
    <mergeCell ref="I78:K78"/>
  </mergeCells>
  <pageMargins left="0" right="0" top="0" bottom="0" header="0.31496062992125984" footer="0.31496062992125984"/>
  <pageSetup paperSize="9" scale="82" fitToHeight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7"/>
  <sheetViews>
    <sheetView topLeftCell="A53" workbookViewId="0">
      <selection activeCell="A11" sqref="A11:J11"/>
    </sheetView>
  </sheetViews>
  <sheetFormatPr defaultRowHeight="15" x14ac:dyDescent="0.25"/>
  <cols>
    <col min="1" max="1" width="15.140625" customWidth="1"/>
    <col min="2" max="2" width="12.28515625" customWidth="1"/>
    <col min="3" max="3" width="13.570312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102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46.5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7.5" customHeight="1" x14ac:dyDescent="0.25">
      <c r="A9" s="316"/>
      <c r="B9" s="267"/>
      <c r="C9" s="267"/>
      <c r="D9" s="267"/>
      <c r="E9" s="267"/>
      <c r="F9" s="267"/>
      <c r="G9" s="267"/>
      <c r="H9" s="267"/>
      <c r="I9" s="267"/>
    </row>
    <row r="10" spans="1:11" ht="134.25" customHeight="1" x14ac:dyDescent="0.25">
      <c r="A10" s="324" t="s">
        <v>34</v>
      </c>
      <c r="B10" s="323"/>
      <c r="C10" s="323"/>
      <c r="D10" s="323"/>
      <c r="E10" s="323"/>
      <c r="F10" s="323"/>
      <c r="G10" s="323"/>
      <c r="H10" s="323"/>
      <c r="I10" s="323"/>
      <c r="J10" s="22"/>
    </row>
    <row r="11" spans="1:11" ht="66" customHeight="1" x14ac:dyDescent="0.25">
      <c r="A11" s="319" t="s">
        <v>107</v>
      </c>
      <c r="B11" s="320"/>
      <c r="C11" s="320"/>
      <c r="D11" s="320"/>
      <c r="E11" s="320"/>
      <c r="F11" s="320"/>
      <c r="G11" s="320"/>
      <c r="H11" s="320"/>
      <c r="I11" s="320"/>
      <c r="J11" s="321"/>
    </row>
    <row r="12" spans="1:11" ht="24.75" customHeight="1" x14ac:dyDescent="0.25">
      <c r="A12" s="325" t="s">
        <v>35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11" ht="72.75" customHeight="1" x14ac:dyDescent="0.25">
      <c r="A13" s="253" t="s">
        <v>103</v>
      </c>
      <c r="B13" s="254"/>
      <c r="C13" s="254"/>
      <c r="D13" s="254"/>
      <c r="E13" s="254"/>
      <c r="F13" s="254"/>
      <c r="G13" s="254"/>
      <c r="H13" s="254"/>
      <c r="I13" s="254"/>
      <c r="J13" s="255"/>
      <c r="K13" s="54"/>
    </row>
    <row r="14" spans="1:11" ht="32.25" customHeight="1" x14ac:dyDescent="0.25">
      <c r="A14" s="328" t="s">
        <v>32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spans="1:11" ht="30.75" customHeight="1" x14ac:dyDescent="0.25">
      <c r="A15" s="265" t="s">
        <v>108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ht="18.75" customHeight="1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0" ht="18.75" customHeight="1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7"/>
    </row>
    <row r="18" spans="1:10" ht="15.75" x14ac:dyDescent="0.25">
      <c r="A18" s="316" t="s">
        <v>4</v>
      </c>
      <c r="B18" s="267"/>
      <c r="C18" s="267"/>
      <c r="D18" s="267"/>
      <c r="E18" s="267"/>
      <c r="F18" s="267"/>
      <c r="G18" s="267"/>
      <c r="H18" s="267"/>
      <c r="I18" s="267"/>
      <c r="J18" s="267"/>
    </row>
    <row r="19" spans="1:10" ht="15.75" x14ac:dyDescent="0.25">
      <c r="A19" s="303" t="s">
        <v>91</v>
      </c>
      <c r="B19" s="304"/>
      <c r="C19" s="304"/>
      <c r="D19" s="304"/>
      <c r="E19" s="304"/>
      <c r="F19" s="304"/>
      <c r="G19" s="304"/>
      <c r="H19" s="304"/>
      <c r="I19" s="304"/>
      <c r="J19" s="304"/>
    </row>
    <row r="20" spans="1:10" ht="15.75" x14ac:dyDescent="0.25">
      <c r="A20" s="2"/>
      <c r="B20" s="61"/>
      <c r="C20" s="61"/>
      <c r="D20" s="61"/>
      <c r="E20" s="61"/>
      <c r="F20" s="61"/>
      <c r="G20" s="61"/>
      <c r="H20" s="61"/>
      <c r="I20" s="61"/>
      <c r="J20" s="61"/>
    </row>
    <row r="21" spans="1:10" ht="15.75" x14ac:dyDescent="0.25">
      <c r="A21" s="314"/>
      <c r="B21" s="327"/>
      <c r="C21" s="327"/>
      <c r="D21" s="235" t="s">
        <v>22</v>
      </c>
      <c r="E21" s="235"/>
      <c r="F21" s="235" t="s">
        <v>6</v>
      </c>
      <c r="G21" s="235"/>
      <c r="H21" s="314" t="s">
        <v>14</v>
      </c>
      <c r="I21" s="235"/>
      <c r="J21" s="235"/>
    </row>
    <row r="22" spans="1:10" ht="30" customHeight="1" x14ac:dyDescent="0.25">
      <c r="A22" s="306" t="s">
        <v>7</v>
      </c>
      <c r="B22" s="307"/>
      <c r="C22" s="307"/>
      <c r="D22" s="308">
        <f>5297240.2+2514366.4+787466.4</f>
        <v>8599073</v>
      </c>
      <c r="E22" s="308"/>
      <c r="F22" s="308">
        <f>D22+H22</f>
        <v>8599073</v>
      </c>
      <c r="G22" s="308"/>
      <c r="H22" s="309"/>
      <c r="I22" s="310"/>
      <c r="J22" s="310"/>
    </row>
    <row r="23" spans="1:10" x14ac:dyDescent="0.25">
      <c r="A23" s="306" t="s">
        <v>8</v>
      </c>
      <c r="B23" s="307"/>
      <c r="C23" s="307"/>
      <c r="D23" s="308">
        <v>249950.8</v>
      </c>
      <c r="E23" s="308"/>
      <c r="F23" s="308">
        <v>0</v>
      </c>
      <c r="G23" s="308"/>
      <c r="H23" s="310"/>
      <c r="I23" s="310"/>
      <c r="J23" s="310"/>
    </row>
    <row r="24" spans="1:10" ht="15.75" x14ac:dyDescent="0.25">
      <c r="A24" s="306" t="s">
        <v>9</v>
      </c>
      <c r="B24" s="307"/>
      <c r="C24" s="307"/>
      <c r="D24" s="308">
        <v>0</v>
      </c>
      <c r="E24" s="308"/>
      <c r="F24" s="308">
        <f>D24+H24</f>
        <v>0</v>
      </c>
      <c r="G24" s="308"/>
      <c r="H24" s="309"/>
      <c r="I24" s="310"/>
      <c r="J24" s="310"/>
    </row>
    <row r="25" spans="1:10" ht="30" customHeight="1" x14ac:dyDescent="0.25">
      <c r="A25" s="311" t="s">
        <v>10</v>
      </c>
      <c r="B25" s="312"/>
      <c r="C25" s="313"/>
      <c r="D25" s="308">
        <v>1335931.2</v>
      </c>
      <c r="E25" s="308"/>
      <c r="F25" s="308">
        <f>D25+H25</f>
        <v>1335931.2</v>
      </c>
      <c r="G25" s="308"/>
      <c r="H25" s="309"/>
      <c r="I25" s="310"/>
      <c r="J25" s="310"/>
    </row>
    <row r="26" spans="1:10" ht="15.75" x14ac:dyDescent="0.25">
      <c r="A26" s="314" t="s">
        <v>11</v>
      </c>
      <c r="B26" s="315"/>
      <c r="C26" s="315"/>
      <c r="D26" s="300">
        <f>D22+D23+D24+D25</f>
        <v>10184955</v>
      </c>
      <c r="E26" s="300"/>
      <c r="F26" s="300">
        <f>D26+H26</f>
        <v>10184955</v>
      </c>
      <c r="G26" s="300"/>
      <c r="H26" s="301">
        <f>H22+H23+H24+H25</f>
        <v>0</v>
      </c>
      <c r="I26" s="302"/>
      <c r="J26" s="302"/>
    </row>
    <row r="27" spans="1:10" ht="15.75" x14ac:dyDescent="0.25">
      <c r="A27" s="18"/>
      <c r="B27" s="19"/>
      <c r="C27" s="19"/>
      <c r="D27" s="43"/>
      <c r="E27" s="43"/>
      <c r="F27" s="43"/>
      <c r="G27" s="43"/>
      <c r="H27" s="20"/>
      <c r="I27" s="9"/>
      <c r="J27" s="9"/>
    </row>
    <row r="28" spans="1:10" ht="15.75" x14ac:dyDescent="0.25">
      <c r="A28" s="18"/>
      <c r="B28" s="19"/>
      <c r="C28" s="19"/>
      <c r="D28" s="43"/>
      <c r="E28" s="43"/>
      <c r="F28" s="43"/>
      <c r="G28" s="43"/>
      <c r="H28" s="20"/>
      <c r="I28" s="9"/>
      <c r="J28" s="9"/>
    </row>
    <row r="29" spans="1:10" ht="15.75" x14ac:dyDescent="0.25">
      <c r="A29" s="303" t="s">
        <v>92</v>
      </c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</row>
    <row r="31" spans="1:10" x14ac:dyDescent="0.25">
      <c r="A31" s="305" t="s">
        <v>12</v>
      </c>
      <c r="B31" s="305"/>
      <c r="C31" s="305"/>
      <c r="D31" s="305"/>
      <c r="E31" s="305"/>
      <c r="F31" s="305"/>
      <c r="G31" s="305"/>
      <c r="H31" s="305"/>
      <c r="I31" s="305"/>
      <c r="J31" s="305"/>
    </row>
    <row r="32" spans="1:10" ht="18" customHeight="1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</row>
    <row r="33" spans="1:11" s="3" customFormat="1" x14ac:dyDescent="0.25">
      <c r="A33" s="204"/>
      <c r="B33" s="204"/>
      <c r="C33" s="204"/>
      <c r="D33" s="235" t="s">
        <v>22</v>
      </c>
      <c r="E33" s="235"/>
      <c r="F33" s="235" t="s">
        <v>6</v>
      </c>
      <c r="G33" s="235"/>
      <c r="H33" s="60" t="s">
        <v>14</v>
      </c>
      <c r="I33" s="236" t="s">
        <v>13</v>
      </c>
      <c r="J33" s="237"/>
      <c r="K33" s="238"/>
    </row>
    <row r="34" spans="1:11" s="3" customFormat="1" ht="31.5" customHeight="1" x14ac:dyDescent="0.25">
      <c r="A34" s="299" t="s">
        <v>15</v>
      </c>
      <c r="B34" s="299"/>
      <c r="C34" s="299"/>
      <c r="D34" s="227">
        <f>2671472.1+1204665.62</f>
        <v>3876137.72</v>
      </c>
      <c r="E34" s="228"/>
      <c r="F34" s="227">
        <f t="shared" ref="F34:F39" si="0">D34+H34</f>
        <v>3876137.72</v>
      </c>
      <c r="G34" s="228"/>
      <c r="H34" s="37"/>
      <c r="I34" s="273"/>
      <c r="J34" s="274"/>
      <c r="K34" s="275"/>
    </row>
    <row r="35" spans="1:11" s="3" customFormat="1" ht="33.75" customHeight="1" x14ac:dyDescent="0.25">
      <c r="A35" s="248" t="s">
        <v>16</v>
      </c>
      <c r="B35" s="249"/>
      <c r="C35" s="250"/>
      <c r="D35" s="297">
        <f>806784.57+363809.02</f>
        <v>1170593.5899999999</v>
      </c>
      <c r="E35" s="298"/>
      <c r="F35" s="227">
        <f t="shared" si="0"/>
        <v>1170593.5899999999</v>
      </c>
      <c r="G35" s="228"/>
      <c r="H35" s="37"/>
      <c r="I35" s="208"/>
      <c r="J35" s="209"/>
      <c r="K35" s="210"/>
    </row>
    <row r="36" spans="1:11" s="3" customFormat="1" ht="16.5" customHeight="1" x14ac:dyDescent="0.25">
      <c r="A36" s="299" t="s">
        <v>18</v>
      </c>
      <c r="B36" s="299"/>
      <c r="C36" s="299"/>
      <c r="D36" s="227">
        <f>SUM(D37:E39)</f>
        <v>17152</v>
      </c>
      <c r="E36" s="228"/>
      <c r="F36" s="227">
        <f t="shared" si="0"/>
        <v>17152</v>
      </c>
      <c r="G36" s="228"/>
      <c r="H36" s="58">
        <f>SUM(H37:H39)</f>
        <v>0</v>
      </c>
      <c r="I36" s="287"/>
      <c r="J36" s="287"/>
      <c r="K36" s="287"/>
    </row>
    <row r="37" spans="1:11" s="3" customFormat="1" ht="16.5" customHeight="1" x14ac:dyDescent="0.25">
      <c r="A37" s="295" t="s">
        <v>58</v>
      </c>
      <c r="B37" s="296"/>
      <c r="C37" s="268"/>
      <c r="D37" s="196">
        <v>14400</v>
      </c>
      <c r="E37" s="197"/>
      <c r="F37" s="196">
        <f t="shared" si="0"/>
        <v>14400</v>
      </c>
      <c r="G37" s="207"/>
      <c r="H37" s="11"/>
      <c r="I37" s="208"/>
      <c r="J37" s="209"/>
      <c r="K37" s="210"/>
    </row>
    <row r="38" spans="1:11" s="3" customFormat="1" ht="16.5" customHeight="1" x14ac:dyDescent="0.25">
      <c r="A38" s="295" t="s">
        <v>59</v>
      </c>
      <c r="B38" s="296"/>
      <c r="C38" s="268"/>
      <c r="D38" s="196">
        <v>2640</v>
      </c>
      <c r="E38" s="197"/>
      <c r="F38" s="196">
        <f t="shared" si="0"/>
        <v>2640</v>
      </c>
      <c r="G38" s="207"/>
      <c r="H38" s="16"/>
      <c r="I38" s="287"/>
      <c r="J38" s="287"/>
      <c r="K38" s="287"/>
    </row>
    <row r="39" spans="1:11" s="3" customFormat="1" ht="16.5" customHeight="1" x14ac:dyDescent="0.25">
      <c r="A39" s="193" t="s">
        <v>60</v>
      </c>
      <c r="B39" s="260"/>
      <c r="C39" s="261"/>
      <c r="D39" s="196">
        <v>112</v>
      </c>
      <c r="E39" s="197"/>
      <c r="F39" s="196">
        <f t="shared" si="0"/>
        <v>112</v>
      </c>
      <c r="G39" s="207"/>
      <c r="H39" s="11"/>
      <c r="I39" s="208"/>
      <c r="J39" s="209"/>
      <c r="K39" s="210"/>
    </row>
    <row r="40" spans="1:11" s="3" customFormat="1" ht="16.5" customHeight="1" x14ac:dyDescent="0.25">
      <c r="A40" s="248" t="s">
        <v>17</v>
      </c>
      <c r="B40" s="249"/>
      <c r="C40" s="250"/>
      <c r="D40" s="285">
        <f>SUM(D41:E43)</f>
        <v>532450.18000000005</v>
      </c>
      <c r="E40" s="286"/>
      <c r="F40" s="285">
        <f>H40+D40</f>
        <v>532450.18000000005</v>
      </c>
      <c r="G40" s="286"/>
      <c r="H40" s="58">
        <f>SUM(H41:H43)</f>
        <v>0</v>
      </c>
      <c r="I40" s="287"/>
      <c r="J40" s="287"/>
      <c r="K40" s="287"/>
    </row>
    <row r="41" spans="1:11" s="3" customFormat="1" ht="16.5" customHeight="1" x14ac:dyDescent="0.25">
      <c r="A41" s="193" t="s">
        <v>23</v>
      </c>
      <c r="B41" s="205"/>
      <c r="C41" s="206"/>
      <c r="D41" s="196">
        <v>491000</v>
      </c>
      <c r="E41" s="197"/>
      <c r="F41" s="196">
        <f>H41+D41</f>
        <v>491000</v>
      </c>
      <c r="G41" s="207"/>
      <c r="H41" s="31"/>
      <c r="I41" s="213"/>
      <c r="J41" s="214"/>
      <c r="K41" s="215"/>
    </row>
    <row r="42" spans="1:11" s="3" customFormat="1" ht="16.5" customHeight="1" x14ac:dyDescent="0.25">
      <c r="A42" s="193" t="s">
        <v>24</v>
      </c>
      <c r="B42" s="205"/>
      <c r="C42" s="206"/>
      <c r="D42" s="196">
        <v>5406.38</v>
      </c>
      <c r="E42" s="197"/>
      <c r="F42" s="196">
        <f>H42+D42</f>
        <v>5406.38</v>
      </c>
      <c r="G42" s="207"/>
      <c r="H42" s="11"/>
      <c r="I42" s="208"/>
      <c r="J42" s="209"/>
      <c r="K42" s="210"/>
    </row>
    <row r="43" spans="1:11" s="3" customFormat="1" ht="25.5" customHeight="1" x14ac:dyDescent="0.25">
      <c r="A43" s="193" t="s">
        <v>40</v>
      </c>
      <c r="B43" s="205"/>
      <c r="C43" s="206"/>
      <c r="D43" s="196">
        <v>36043.800000000003</v>
      </c>
      <c r="E43" s="197"/>
      <c r="F43" s="196">
        <f>H43+D43</f>
        <v>36043.800000000003</v>
      </c>
      <c r="G43" s="207"/>
      <c r="H43" s="12"/>
      <c r="I43" s="208"/>
      <c r="J43" s="209"/>
      <c r="K43" s="210"/>
    </row>
    <row r="44" spans="1:11" s="3" customFormat="1" ht="35.25" customHeight="1" x14ac:dyDescent="0.25">
      <c r="A44" s="248" t="s">
        <v>19</v>
      </c>
      <c r="B44" s="249"/>
      <c r="C44" s="250"/>
      <c r="D44" s="285">
        <f>SUM(D45:E50)</f>
        <v>253520.32</v>
      </c>
      <c r="E44" s="286"/>
      <c r="F44" s="285">
        <f>D44+H44</f>
        <v>253520.32</v>
      </c>
      <c r="G44" s="286"/>
      <c r="H44" s="58">
        <f>SUM(H45:H50)</f>
        <v>0</v>
      </c>
      <c r="I44" s="273"/>
      <c r="J44" s="274"/>
      <c r="K44" s="275"/>
    </row>
    <row r="45" spans="1:11" s="3" customFormat="1" ht="91.5" customHeight="1" x14ac:dyDescent="0.25">
      <c r="A45" s="193" t="s">
        <v>61</v>
      </c>
      <c r="B45" s="205"/>
      <c r="C45" s="206"/>
      <c r="D45" s="232">
        <v>28500</v>
      </c>
      <c r="E45" s="233"/>
      <c r="F45" s="196">
        <f t="shared" ref="F45:F50" si="1">D45+H45</f>
        <v>28500</v>
      </c>
      <c r="G45" s="207"/>
      <c r="H45" s="4"/>
      <c r="I45" s="208"/>
      <c r="J45" s="209"/>
      <c r="K45" s="210"/>
    </row>
    <row r="46" spans="1:11" s="3" customFormat="1" ht="28.5" customHeight="1" x14ac:dyDescent="0.25">
      <c r="A46" s="193" t="s">
        <v>25</v>
      </c>
      <c r="B46" s="205"/>
      <c r="C46" s="206"/>
      <c r="D46" s="232">
        <v>6000</v>
      </c>
      <c r="E46" s="233"/>
      <c r="F46" s="196">
        <f t="shared" si="1"/>
        <v>6000</v>
      </c>
      <c r="G46" s="207"/>
      <c r="H46" s="4"/>
      <c r="I46" s="208"/>
      <c r="J46" s="209"/>
      <c r="K46" s="210"/>
    </row>
    <row r="47" spans="1:11" s="3" customFormat="1" ht="71.25" customHeight="1" x14ac:dyDescent="0.25">
      <c r="A47" s="193" t="s">
        <v>45</v>
      </c>
      <c r="B47" s="205"/>
      <c r="C47" s="206"/>
      <c r="D47" s="232">
        <v>118480.32000000001</v>
      </c>
      <c r="E47" s="233"/>
      <c r="F47" s="196">
        <f t="shared" si="1"/>
        <v>118480.32000000001</v>
      </c>
      <c r="G47" s="207"/>
      <c r="H47" s="13"/>
      <c r="I47" s="292"/>
      <c r="J47" s="293"/>
      <c r="K47" s="294"/>
    </row>
    <row r="48" spans="1:11" s="3" customFormat="1" ht="16.5" customHeight="1" x14ac:dyDescent="0.25">
      <c r="A48" s="193" t="s">
        <v>50</v>
      </c>
      <c r="B48" s="205"/>
      <c r="C48" s="206"/>
      <c r="D48" s="232">
        <f>1670*42</f>
        <v>70140</v>
      </c>
      <c r="E48" s="233"/>
      <c r="F48" s="196">
        <f t="shared" si="1"/>
        <v>70140</v>
      </c>
      <c r="G48" s="207"/>
      <c r="H48" s="11"/>
      <c r="I48" s="208"/>
      <c r="J48" s="209"/>
      <c r="K48" s="210"/>
    </row>
    <row r="49" spans="1:14" s="3" customFormat="1" ht="16.5" customHeight="1" x14ac:dyDescent="0.25">
      <c r="A49" s="193" t="s">
        <v>26</v>
      </c>
      <c r="B49" s="205"/>
      <c r="C49" s="206"/>
      <c r="D49" s="232">
        <v>20000</v>
      </c>
      <c r="E49" s="233"/>
      <c r="F49" s="196">
        <f t="shared" si="1"/>
        <v>20000</v>
      </c>
      <c r="G49" s="207"/>
      <c r="H49" s="4"/>
      <c r="I49" s="273"/>
      <c r="J49" s="274"/>
      <c r="K49" s="275"/>
    </row>
    <row r="50" spans="1:14" s="3" customFormat="1" ht="24.75" customHeight="1" x14ac:dyDescent="0.25">
      <c r="A50" s="193" t="s">
        <v>41</v>
      </c>
      <c r="B50" s="211"/>
      <c r="C50" s="212"/>
      <c r="D50" s="232">
        <v>10400</v>
      </c>
      <c r="E50" s="291"/>
      <c r="F50" s="196">
        <f t="shared" si="1"/>
        <v>10400</v>
      </c>
      <c r="G50" s="207"/>
      <c r="H50" s="4"/>
      <c r="I50" s="273"/>
      <c r="J50" s="274"/>
      <c r="K50" s="275"/>
    </row>
    <row r="51" spans="1:14" s="3" customFormat="1" ht="16.5" customHeight="1" x14ac:dyDescent="0.25">
      <c r="A51" s="248" t="s">
        <v>20</v>
      </c>
      <c r="B51" s="249"/>
      <c r="C51" s="250"/>
      <c r="D51" s="285">
        <f>SUM(D53:E59)</f>
        <v>2131791.1</v>
      </c>
      <c r="E51" s="286"/>
      <c r="F51" s="285">
        <f>SUM(F53:G64)</f>
        <v>2203669.1</v>
      </c>
      <c r="G51" s="286"/>
      <c r="H51" s="58">
        <f>SUM(H52:H64)</f>
        <v>71878</v>
      </c>
      <c r="I51" s="287"/>
      <c r="J51" s="287"/>
      <c r="K51" s="287"/>
    </row>
    <row r="52" spans="1:14" s="3" customFormat="1" ht="77.25" hidden="1" customHeight="1" x14ac:dyDescent="0.25">
      <c r="A52" s="193" t="s">
        <v>51</v>
      </c>
      <c r="B52" s="260"/>
      <c r="C52" s="261"/>
      <c r="D52" s="258">
        <f>9180+22320</f>
        <v>31500</v>
      </c>
      <c r="E52" s="259"/>
      <c r="F52" s="258">
        <f t="shared" ref="F52:F59" si="2">D52+H52</f>
        <v>31500</v>
      </c>
      <c r="G52" s="259"/>
      <c r="H52" s="17"/>
      <c r="I52" s="208"/>
      <c r="J52" s="256"/>
      <c r="K52" s="257"/>
    </row>
    <row r="53" spans="1:14" s="3" customFormat="1" ht="27.75" customHeight="1" x14ac:dyDescent="0.25">
      <c r="A53" s="193" t="s">
        <v>81</v>
      </c>
      <c r="B53" s="205"/>
      <c r="C53" s="206"/>
      <c r="D53" s="258">
        <v>3000</v>
      </c>
      <c r="E53" s="262"/>
      <c r="F53" s="258">
        <f t="shared" si="2"/>
        <v>3000</v>
      </c>
      <c r="G53" s="259"/>
      <c r="H53" s="5"/>
      <c r="I53" s="208"/>
      <c r="J53" s="209"/>
      <c r="K53" s="210"/>
    </row>
    <row r="54" spans="1:14" s="3" customFormat="1" ht="42.75" customHeight="1" x14ac:dyDescent="0.25">
      <c r="A54" s="193" t="s">
        <v>27</v>
      </c>
      <c r="B54" s="205"/>
      <c r="C54" s="206"/>
      <c r="D54" s="258">
        <v>21637.98</v>
      </c>
      <c r="E54" s="262"/>
      <c r="F54" s="258">
        <f t="shared" si="2"/>
        <v>21637.98</v>
      </c>
      <c r="G54" s="259"/>
      <c r="H54" s="23"/>
      <c r="I54" s="288"/>
      <c r="J54" s="289"/>
      <c r="K54" s="290"/>
    </row>
    <row r="55" spans="1:14" s="3" customFormat="1" ht="39" customHeight="1" x14ac:dyDescent="0.25">
      <c r="A55" s="193" t="s">
        <v>42</v>
      </c>
      <c r="B55" s="205"/>
      <c r="C55" s="206"/>
      <c r="D55" s="258">
        <v>23544.61</v>
      </c>
      <c r="E55" s="262"/>
      <c r="F55" s="258">
        <f t="shared" si="2"/>
        <v>17193</v>
      </c>
      <c r="G55" s="259"/>
      <c r="H55" s="17">
        <v>-6351.61</v>
      </c>
      <c r="I55" s="288" t="s">
        <v>105</v>
      </c>
      <c r="J55" s="289"/>
      <c r="K55" s="290"/>
    </row>
    <row r="56" spans="1:14" s="3" customFormat="1" ht="63" customHeight="1" x14ac:dyDescent="0.25">
      <c r="A56" s="193" t="s">
        <v>94</v>
      </c>
      <c r="B56" s="205"/>
      <c r="C56" s="206"/>
      <c r="D56" s="258">
        <v>60000</v>
      </c>
      <c r="E56" s="262"/>
      <c r="F56" s="258">
        <f t="shared" si="2"/>
        <v>60000</v>
      </c>
      <c r="G56" s="259"/>
      <c r="H56" s="6"/>
      <c r="I56" s="213"/>
      <c r="J56" s="214"/>
      <c r="K56" s="215"/>
    </row>
    <row r="57" spans="1:14" s="3" customFormat="1" ht="29.25" customHeight="1" x14ac:dyDescent="0.25">
      <c r="A57" s="193" t="s">
        <v>93</v>
      </c>
      <c r="B57" s="205"/>
      <c r="C57" s="206"/>
      <c r="D57" s="258">
        <v>35208.51</v>
      </c>
      <c r="E57" s="262"/>
      <c r="F57" s="258">
        <f t="shared" si="2"/>
        <v>35208.51</v>
      </c>
      <c r="G57" s="259"/>
      <c r="H57" s="5"/>
      <c r="I57" s="208"/>
      <c r="J57" s="209"/>
      <c r="K57" s="210"/>
    </row>
    <row r="58" spans="1:14" s="3" customFormat="1" ht="16.5" customHeight="1" x14ac:dyDescent="0.25">
      <c r="A58" s="193" t="s">
        <v>95</v>
      </c>
      <c r="B58" s="205"/>
      <c r="C58" s="206"/>
      <c r="D58" s="258">
        <v>300000</v>
      </c>
      <c r="E58" s="262"/>
      <c r="F58" s="258">
        <f t="shared" si="2"/>
        <v>300000</v>
      </c>
      <c r="G58" s="259"/>
      <c r="H58" s="23"/>
      <c r="I58" s="208"/>
      <c r="J58" s="209"/>
      <c r="K58" s="210"/>
    </row>
    <row r="59" spans="1:14" s="3" customFormat="1" ht="25.5" customHeight="1" x14ac:dyDescent="0.25">
      <c r="A59" s="193" t="s">
        <v>75</v>
      </c>
      <c r="B59" s="205"/>
      <c r="C59" s="206"/>
      <c r="D59" s="258">
        <v>1688400</v>
      </c>
      <c r="E59" s="262"/>
      <c r="F59" s="258">
        <f t="shared" si="2"/>
        <v>1688400</v>
      </c>
      <c r="G59" s="259"/>
      <c r="H59" s="5"/>
      <c r="I59" s="208"/>
      <c r="J59" s="209"/>
      <c r="K59" s="210"/>
    </row>
    <row r="60" spans="1:14" s="3" customFormat="1" ht="16.5" customHeight="1" x14ac:dyDescent="0.25">
      <c r="A60" s="193" t="s">
        <v>38</v>
      </c>
      <c r="B60" s="205"/>
      <c r="C60" s="206"/>
      <c r="D60" s="196"/>
      <c r="E60" s="197"/>
      <c r="F60" s="196">
        <f t="shared" ref="F60:F68" si="3">D60+H60</f>
        <v>4000</v>
      </c>
      <c r="G60" s="207"/>
      <c r="H60" s="11">
        <v>4000</v>
      </c>
      <c r="I60" s="329" t="s">
        <v>104</v>
      </c>
      <c r="J60" s="330"/>
      <c r="K60" s="331"/>
    </row>
    <row r="61" spans="1:14" s="3" customFormat="1" ht="16.5" customHeight="1" x14ac:dyDescent="0.25">
      <c r="A61" s="193" t="s">
        <v>49</v>
      </c>
      <c r="B61" s="205"/>
      <c r="C61" s="206"/>
      <c r="D61" s="196"/>
      <c r="E61" s="197"/>
      <c r="F61" s="196">
        <f t="shared" si="3"/>
        <v>20200</v>
      </c>
      <c r="G61" s="207"/>
      <c r="H61" s="11">
        <v>20200</v>
      </c>
      <c r="I61" s="332"/>
      <c r="J61" s="333"/>
      <c r="K61" s="334"/>
      <c r="N61" s="53"/>
    </row>
    <row r="62" spans="1:14" s="3" customFormat="1" ht="16.5" customHeight="1" x14ac:dyDescent="0.25">
      <c r="A62" s="193" t="s">
        <v>37</v>
      </c>
      <c r="B62" s="211"/>
      <c r="C62" s="212"/>
      <c r="D62" s="196"/>
      <c r="E62" s="197"/>
      <c r="F62" s="196">
        <f t="shared" si="3"/>
        <v>7500</v>
      </c>
      <c r="G62" s="207"/>
      <c r="H62" s="11">
        <v>7500</v>
      </c>
      <c r="I62" s="332"/>
      <c r="J62" s="333"/>
      <c r="K62" s="334"/>
    </row>
    <row r="63" spans="1:14" s="3" customFormat="1" ht="16.5" customHeight="1" x14ac:dyDescent="0.25">
      <c r="A63" s="193" t="s">
        <v>39</v>
      </c>
      <c r="B63" s="205"/>
      <c r="C63" s="206"/>
      <c r="D63" s="196"/>
      <c r="E63" s="197"/>
      <c r="F63" s="196">
        <f t="shared" si="3"/>
        <v>40678</v>
      </c>
      <c r="G63" s="207"/>
      <c r="H63" s="11">
        <v>40678</v>
      </c>
      <c r="I63" s="335"/>
      <c r="J63" s="336"/>
      <c r="K63" s="337"/>
    </row>
    <row r="64" spans="1:14" s="3" customFormat="1" ht="87" customHeight="1" x14ac:dyDescent="0.25">
      <c r="A64" s="270" t="s">
        <v>109</v>
      </c>
      <c r="B64" s="271"/>
      <c r="C64" s="272"/>
      <c r="D64" s="196"/>
      <c r="E64" s="197"/>
      <c r="F64" s="196">
        <f>D64+H64</f>
        <v>5851.61</v>
      </c>
      <c r="G64" s="207"/>
      <c r="H64" s="11">
        <v>5851.61</v>
      </c>
      <c r="I64" s="270" t="s">
        <v>106</v>
      </c>
      <c r="J64" s="338"/>
      <c r="K64" s="339"/>
    </row>
    <row r="65" spans="1:11" s="3" customFormat="1" ht="32.25" customHeight="1" x14ac:dyDescent="0.25">
      <c r="A65" s="248" t="s">
        <v>21</v>
      </c>
      <c r="B65" s="249"/>
      <c r="C65" s="250"/>
      <c r="D65" s="285">
        <f>SUM(D66:E68)</f>
        <v>154000</v>
      </c>
      <c r="E65" s="286"/>
      <c r="F65" s="285">
        <f t="shared" si="3"/>
        <v>154000</v>
      </c>
      <c r="G65" s="286"/>
      <c r="H65" s="58">
        <f>SUM(H67:H67)</f>
        <v>0</v>
      </c>
      <c r="I65" s="287"/>
      <c r="J65" s="287"/>
      <c r="K65" s="287"/>
    </row>
    <row r="66" spans="1:11" s="3" customFormat="1" ht="16.5" customHeight="1" x14ac:dyDescent="0.25">
      <c r="A66" s="193" t="s">
        <v>62</v>
      </c>
      <c r="B66" s="205"/>
      <c r="C66" s="206"/>
      <c r="D66" s="196">
        <v>126000</v>
      </c>
      <c r="E66" s="197"/>
      <c r="F66" s="196">
        <f t="shared" si="3"/>
        <v>126000</v>
      </c>
      <c r="G66" s="207"/>
      <c r="H66" s="4"/>
      <c r="I66" s="208"/>
      <c r="J66" s="209"/>
      <c r="K66" s="210"/>
    </row>
    <row r="67" spans="1:11" s="3" customFormat="1" ht="16.5" customHeight="1" x14ac:dyDescent="0.25">
      <c r="A67" s="193" t="s">
        <v>80</v>
      </c>
      <c r="B67" s="205"/>
      <c r="C67" s="206"/>
      <c r="D67" s="196">
        <v>16000</v>
      </c>
      <c r="E67" s="197"/>
      <c r="F67" s="196">
        <f t="shared" si="3"/>
        <v>16000</v>
      </c>
      <c r="G67" s="207"/>
      <c r="H67" s="4"/>
      <c r="I67" s="208"/>
      <c r="J67" s="209"/>
      <c r="K67" s="210"/>
    </row>
    <row r="68" spans="1:11" s="3" customFormat="1" ht="16.5" customHeight="1" x14ac:dyDescent="0.25">
      <c r="A68" s="193" t="s">
        <v>79</v>
      </c>
      <c r="B68" s="205"/>
      <c r="C68" s="206"/>
      <c r="D68" s="196">
        <v>12000</v>
      </c>
      <c r="E68" s="197"/>
      <c r="F68" s="196">
        <f t="shared" si="3"/>
        <v>12000</v>
      </c>
      <c r="G68" s="207"/>
      <c r="H68" s="4"/>
      <c r="I68" s="208"/>
      <c r="J68" s="209"/>
      <c r="K68" s="210"/>
    </row>
    <row r="69" spans="1:11" s="35" customFormat="1" ht="45.75" customHeight="1" x14ac:dyDescent="0.25">
      <c r="A69" s="224" t="s">
        <v>43</v>
      </c>
      <c r="B69" s="225"/>
      <c r="C69" s="226"/>
      <c r="D69" s="276">
        <v>4120</v>
      </c>
      <c r="E69" s="277"/>
      <c r="F69" s="276">
        <f t="shared" ref="F69:F74" si="4">D69+H69</f>
        <v>4120</v>
      </c>
      <c r="G69" s="278"/>
      <c r="H69" s="37"/>
      <c r="I69" s="208"/>
      <c r="J69" s="209"/>
      <c r="K69" s="210"/>
    </row>
    <row r="70" spans="1:11" s="35" customFormat="1" ht="32.25" customHeight="1" x14ac:dyDescent="0.25">
      <c r="A70" s="224" t="s">
        <v>53</v>
      </c>
      <c r="B70" s="279"/>
      <c r="C70" s="280"/>
      <c r="D70" s="276">
        <f>SUM(D71:E74)</f>
        <v>310795</v>
      </c>
      <c r="E70" s="281"/>
      <c r="F70" s="276">
        <f t="shared" si="4"/>
        <v>310795</v>
      </c>
      <c r="G70" s="278"/>
      <c r="H70" s="37">
        <f>H73</f>
        <v>0</v>
      </c>
      <c r="I70" s="282"/>
      <c r="J70" s="283"/>
      <c r="K70" s="284"/>
    </row>
    <row r="71" spans="1:11" s="3" customFormat="1" ht="16.5" customHeight="1" x14ac:dyDescent="0.25">
      <c r="A71" s="193" t="s">
        <v>46</v>
      </c>
      <c r="B71" s="205"/>
      <c r="C71" s="206"/>
      <c r="D71" s="196">
        <v>1600</v>
      </c>
      <c r="E71" s="197"/>
      <c r="F71" s="196">
        <f t="shared" si="4"/>
        <v>1600</v>
      </c>
      <c r="G71" s="207"/>
      <c r="H71" s="13"/>
      <c r="I71" s="213"/>
      <c r="J71" s="214"/>
      <c r="K71" s="215"/>
    </row>
    <row r="72" spans="1:11" s="3" customFormat="1" ht="16.5" customHeight="1" x14ac:dyDescent="0.25">
      <c r="A72" s="193" t="s">
        <v>47</v>
      </c>
      <c r="B72" s="205"/>
      <c r="C72" s="206"/>
      <c r="D72" s="196">
        <v>3120</v>
      </c>
      <c r="E72" s="197"/>
      <c r="F72" s="196">
        <f t="shared" si="4"/>
        <v>3120</v>
      </c>
      <c r="G72" s="207"/>
      <c r="H72" s="13"/>
      <c r="I72" s="213"/>
      <c r="J72" s="214"/>
      <c r="K72" s="215"/>
    </row>
    <row r="73" spans="1:11" s="3" customFormat="1" ht="16.5" customHeight="1" x14ac:dyDescent="0.25">
      <c r="A73" s="193" t="s">
        <v>63</v>
      </c>
      <c r="B73" s="205"/>
      <c r="C73" s="206"/>
      <c r="D73" s="196">
        <v>6075</v>
      </c>
      <c r="E73" s="197"/>
      <c r="F73" s="196">
        <f t="shared" si="4"/>
        <v>6075</v>
      </c>
      <c r="G73" s="207"/>
      <c r="H73" s="11"/>
      <c r="I73" s="208"/>
      <c r="J73" s="209"/>
      <c r="K73" s="210"/>
    </row>
    <row r="74" spans="1:11" s="3" customFormat="1" ht="16.5" customHeight="1" x14ac:dyDescent="0.25">
      <c r="A74" s="193" t="s">
        <v>48</v>
      </c>
      <c r="B74" s="205"/>
      <c r="C74" s="206"/>
      <c r="D74" s="196">
        <v>300000</v>
      </c>
      <c r="E74" s="197"/>
      <c r="F74" s="196">
        <f t="shared" si="4"/>
        <v>300000</v>
      </c>
      <c r="G74" s="207"/>
      <c r="H74" s="11"/>
      <c r="I74" s="208"/>
      <c r="J74" s="209"/>
      <c r="K74" s="210"/>
    </row>
    <row r="75" spans="1:11" s="35" customFormat="1" ht="27" customHeight="1" x14ac:dyDescent="0.25">
      <c r="A75" s="224" t="s">
        <v>52</v>
      </c>
      <c r="B75" s="225"/>
      <c r="C75" s="226"/>
      <c r="D75" s="227">
        <f>SUM(D76:E78)</f>
        <v>24720</v>
      </c>
      <c r="E75" s="228"/>
      <c r="F75" s="227">
        <f>SUM(F76:G78)</f>
        <v>24720</v>
      </c>
      <c r="G75" s="228"/>
      <c r="H75" s="37">
        <f>H78</f>
        <v>0</v>
      </c>
      <c r="I75" s="208"/>
      <c r="J75" s="209"/>
      <c r="K75" s="210"/>
    </row>
    <row r="76" spans="1:11" s="3" customFormat="1" ht="16.5" customHeight="1" x14ac:dyDescent="0.25">
      <c r="A76" s="193" t="s">
        <v>69</v>
      </c>
      <c r="B76" s="205"/>
      <c r="C76" s="206"/>
      <c r="D76" s="196">
        <v>18000</v>
      </c>
      <c r="E76" s="197"/>
      <c r="F76" s="196">
        <f>D76+H76</f>
        <v>18000</v>
      </c>
      <c r="G76" s="207"/>
      <c r="H76" s="11"/>
      <c r="I76" s="208"/>
      <c r="J76" s="209"/>
      <c r="K76" s="210"/>
    </row>
    <row r="77" spans="1:11" s="3" customFormat="1" ht="16.5" customHeight="1" x14ac:dyDescent="0.25">
      <c r="A77" s="193" t="s">
        <v>71</v>
      </c>
      <c r="B77" s="205"/>
      <c r="C77" s="206"/>
      <c r="D77" s="196">
        <v>4320</v>
      </c>
      <c r="E77" s="197"/>
      <c r="F77" s="196">
        <f>D77+H77</f>
        <v>4320</v>
      </c>
      <c r="G77" s="207"/>
      <c r="H77" s="11"/>
      <c r="I77" s="208"/>
      <c r="J77" s="209"/>
      <c r="K77" s="210"/>
    </row>
    <row r="78" spans="1:11" s="3" customFormat="1" ht="16.5" customHeight="1" x14ac:dyDescent="0.25">
      <c r="A78" s="193" t="s">
        <v>70</v>
      </c>
      <c r="B78" s="205"/>
      <c r="C78" s="206"/>
      <c r="D78" s="196">
        <v>2400</v>
      </c>
      <c r="E78" s="197"/>
      <c r="F78" s="196">
        <f>D78+H78</f>
        <v>2400</v>
      </c>
      <c r="G78" s="207"/>
      <c r="H78" s="11"/>
      <c r="I78" s="208"/>
      <c r="J78" s="209"/>
      <c r="K78" s="210"/>
    </row>
    <row r="79" spans="1:11" s="35" customFormat="1" ht="34.5" customHeight="1" x14ac:dyDescent="0.25">
      <c r="A79" s="224" t="s">
        <v>44</v>
      </c>
      <c r="B79" s="225"/>
      <c r="C79" s="226"/>
      <c r="D79" s="227">
        <f>SUM(D80:E81)</f>
        <v>25555.089999999997</v>
      </c>
      <c r="E79" s="228"/>
      <c r="F79" s="227">
        <f>D79+H79</f>
        <v>25555.089999999997</v>
      </c>
      <c r="G79" s="228"/>
      <c r="H79" s="37"/>
      <c r="I79" s="208"/>
      <c r="J79" s="209"/>
      <c r="K79" s="210"/>
    </row>
    <row r="80" spans="1:11" s="3" customFormat="1" ht="53.25" customHeight="1" x14ac:dyDescent="0.25">
      <c r="A80" s="193" t="s">
        <v>98</v>
      </c>
      <c r="B80" s="205"/>
      <c r="C80" s="206"/>
      <c r="D80" s="196">
        <v>7881.39</v>
      </c>
      <c r="E80" s="197"/>
      <c r="F80" s="196">
        <f>D80+H80</f>
        <v>7881.39</v>
      </c>
      <c r="G80" s="207"/>
      <c r="H80" s="11"/>
      <c r="I80" s="208"/>
      <c r="J80" s="209"/>
      <c r="K80" s="210"/>
    </row>
    <row r="81" spans="1:14" s="3" customFormat="1" ht="78.75" customHeight="1" x14ac:dyDescent="0.25">
      <c r="A81" s="193" t="s">
        <v>96</v>
      </c>
      <c r="B81" s="205"/>
      <c r="C81" s="206"/>
      <c r="D81" s="196">
        <f>3195.54+10546.4+3931.76</f>
        <v>17673.699999999997</v>
      </c>
      <c r="E81" s="197"/>
      <c r="F81" s="196">
        <f t="shared" ref="F81:F87" si="5">D81+H81</f>
        <v>17673.699999999997</v>
      </c>
      <c r="G81" s="207"/>
      <c r="H81" s="13"/>
      <c r="I81" s="213"/>
      <c r="J81" s="214"/>
      <c r="K81" s="215"/>
    </row>
    <row r="82" spans="1:14" s="38" customFormat="1" ht="34.5" customHeight="1" x14ac:dyDescent="0.25">
      <c r="A82" s="216" t="s">
        <v>54</v>
      </c>
      <c r="B82" s="217"/>
      <c r="C82" s="218"/>
      <c r="D82" s="219">
        <f>SUM(D83:E87)</f>
        <v>26360</v>
      </c>
      <c r="E82" s="220"/>
      <c r="F82" s="219">
        <f t="shared" si="5"/>
        <v>26360</v>
      </c>
      <c r="G82" s="220"/>
      <c r="H82" s="12"/>
      <c r="I82" s="221"/>
      <c r="J82" s="222"/>
      <c r="K82" s="223"/>
    </row>
    <row r="83" spans="1:14" s="38" customFormat="1" ht="16.5" customHeight="1" x14ac:dyDescent="0.25">
      <c r="A83" s="229" t="s">
        <v>64</v>
      </c>
      <c r="B83" s="230"/>
      <c r="C83" s="231"/>
      <c r="D83" s="232">
        <v>5600</v>
      </c>
      <c r="E83" s="233"/>
      <c r="F83" s="232">
        <f t="shared" si="5"/>
        <v>5600</v>
      </c>
      <c r="G83" s="233"/>
      <c r="H83" s="12"/>
      <c r="I83" s="221"/>
      <c r="J83" s="222"/>
      <c r="K83" s="223"/>
    </row>
    <row r="84" spans="1:14" s="38" customFormat="1" ht="16.5" customHeight="1" x14ac:dyDescent="0.25">
      <c r="A84" s="229" t="s">
        <v>65</v>
      </c>
      <c r="B84" s="263"/>
      <c r="C84" s="264"/>
      <c r="D84" s="232">
        <v>6720</v>
      </c>
      <c r="E84" s="233"/>
      <c r="F84" s="232">
        <f t="shared" si="5"/>
        <v>6720</v>
      </c>
      <c r="G84" s="233"/>
      <c r="H84" s="12"/>
      <c r="I84" s="221"/>
      <c r="J84" s="222"/>
      <c r="K84" s="223"/>
    </row>
    <row r="85" spans="1:14" s="38" customFormat="1" ht="16.5" customHeight="1" x14ac:dyDescent="0.25">
      <c r="A85" s="229" t="s">
        <v>66</v>
      </c>
      <c r="B85" s="230"/>
      <c r="C85" s="231"/>
      <c r="D85" s="232">
        <v>8960</v>
      </c>
      <c r="E85" s="233"/>
      <c r="F85" s="232">
        <f t="shared" si="5"/>
        <v>8960</v>
      </c>
      <c r="G85" s="233"/>
      <c r="H85" s="12"/>
      <c r="I85" s="221"/>
      <c r="J85" s="222"/>
      <c r="K85" s="223"/>
    </row>
    <row r="86" spans="1:14" s="38" customFormat="1" ht="16.5" customHeight="1" x14ac:dyDescent="0.25">
      <c r="A86" s="229" t="s">
        <v>67</v>
      </c>
      <c r="B86" s="230"/>
      <c r="C86" s="231"/>
      <c r="D86" s="232">
        <v>4480</v>
      </c>
      <c r="E86" s="233"/>
      <c r="F86" s="232">
        <f t="shared" si="5"/>
        <v>4480</v>
      </c>
      <c r="G86" s="233"/>
      <c r="H86" s="12"/>
      <c r="I86" s="221"/>
      <c r="J86" s="222"/>
      <c r="K86" s="223"/>
    </row>
    <row r="87" spans="1:14" s="3" customFormat="1" ht="16.5" customHeight="1" x14ac:dyDescent="0.25">
      <c r="A87" s="229" t="s">
        <v>68</v>
      </c>
      <c r="B87" s="230"/>
      <c r="C87" s="231"/>
      <c r="D87" s="232">
        <v>600</v>
      </c>
      <c r="E87" s="233"/>
      <c r="F87" s="232">
        <f t="shared" si="5"/>
        <v>600</v>
      </c>
      <c r="G87" s="233"/>
      <c r="H87" s="13"/>
      <c r="I87" s="65"/>
      <c r="J87" s="66"/>
      <c r="K87" s="67"/>
    </row>
    <row r="88" spans="1:14" s="35" customFormat="1" ht="84" customHeight="1" x14ac:dyDescent="0.25">
      <c r="A88" s="224" t="s">
        <v>72</v>
      </c>
      <c r="B88" s="225"/>
      <c r="C88" s="226"/>
      <c r="D88" s="227">
        <f>SUM(D89:E92)</f>
        <v>71878</v>
      </c>
      <c r="E88" s="228"/>
      <c r="F88" s="227">
        <f>D88+H88</f>
        <v>0</v>
      </c>
      <c r="G88" s="228"/>
      <c r="H88" s="37">
        <f>SUM(H89:H92)</f>
        <v>-71878</v>
      </c>
      <c r="I88" s="208"/>
      <c r="J88" s="209"/>
      <c r="K88" s="210"/>
    </row>
    <row r="89" spans="1:14" s="3" customFormat="1" ht="16.5" customHeight="1" x14ac:dyDescent="0.25">
      <c r="A89" s="193" t="s">
        <v>38</v>
      </c>
      <c r="B89" s="205"/>
      <c r="C89" s="206"/>
      <c r="D89" s="196">
        <v>4000</v>
      </c>
      <c r="E89" s="197"/>
      <c r="F89" s="196">
        <f>D89+H89</f>
        <v>0</v>
      </c>
      <c r="G89" s="207"/>
      <c r="H89" s="11">
        <v>-4000</v>
      </c>
      <c r="I89" s="329" t="s">
        <v>104</v>
      </c>
      <c r="J89" s="330"/>
      <c r="K89" s="331"/>
    </row>
    <row r="90" spans="1:14" s="3" customFormat="1" ht="16.5" customHeight="1" x14ac:dyDescent="0.25">
      <c r="A90" s="193" t="s">
        <v>49</v>
      </c>
      <c r="B90" s="205"/>
      <c r="C90" s="206"/>
      <c r="D90" s="196">
        <v>20200</v>
      </c>
      <c r="E90" s="197"/>
      <c r="F90" s="196">
        <f>D90+H90</f>
        <v>0</v>
      </c>
      <c r="G90" s="207"/>
      <c r="H90" s="11">
        <v>-20200</v>
      </c>
      <c r="I90" s="332"/>
      <c r="J90" s="333"/>
      <c r="K90" s="334"/>
      <c r="N90" s="53"/>
    </row>
    <row r="91" spans="1:14" s="3" customFormat="1" ht="16.5" customHeight="1" x14ac:dyDescent="0.25">
      <c r="A91" s="193" t="s">
        <v>37</v>
      </c>
      <c r="B91" s="211"/>
      <c r="C91" s="212"/>
      <c r="D91" s="196">
        <v>7000</v>
      </c>
      <c r="E91" s="197"/>
      <c r="F91" s="196">
        <f>D91+H91</f>
        <v>0</v>
      </c>
      <c r="G91" s="207"/>
      <c r="H91" s="11">
        <v>-7000</v>
      </c>
      <c r="I91" s="332"/>
      <c r="J91" s="333"/>
      <c r="K91" s="334"/>
    </row>
    <row r="92" spans="1:14" s="3" customFormat="1" ht="16.5" customHeight="1" x14ac:dyDescent="0.25">
      <c r="A92" s="193" t="s">
        <v>39</v>
      </c>
      <c r="B92" s="205"/>
      <c r="C92" s="206"/>
      <c r="D92" s="196">
        <v>40678</v>
      </c>
      <c r="E92" s="197"/>
      <c r="F92" s="196">
        <f>D92+H92</f>
        <v>0</v>
      </c>
      <c r="G92" s="207"/>
      <c r="H92" s="11">
        <v>-40678</v>
      </c>
      <c r="I92" s="335"/>
      <c r="J92" s="336"/>
      <c r="K92" s="337"/>
    </row>
    <row r="93" spans="1:14" s="3" customFormat="1" x14ac:dyDescent="0.25">
      <c r="A93" s="201" t="s">
        <v>11</v>
      </c>
      <c r="B93" s="201"/>
      <c r="C93" s="201"/>
      <c r="D93" s="202">
        <f>D34+D35+D36+D40+D44+D51+D65+D69+D70+D75+D79+D82+D88</f>
        <v>8599073</v>
      </c>
      <c r="E93" s="203"/>
      <c r="F93" s="202">
        <f>F34+F35+F36+F40+F44+F51+F65+F69+F70+F75+F79+F82+F88</f>
        <v>8599073</v>
      </c>
      <c r="G93" s="203"/>
      <c r="H93" s="63">
        <f>H34+H35+H36+H40+H44+H51+H65+H69+H70+H75+H79+H88</f>
        <v>0</v>
      </c>
      <c r="I93" s="204"/>
      <c r="J93" s="204"/>
      <c r="K93" s="204"/>
    </row>
    <row r="94" spans="1:14" s="3" customFormat="1" x14ac:dyDescent="0.25">
      <c r="A94" s="8"/>
      <c r="B94" s="8"/>
      <c r="C94" s="8"/>
      <c r="D94" s="9"/>
      <c r="E94" s="9"/>
      <c r="F94" s="9"/>
      <c r="G94" s="9"/>
      <c r="H94" s="9"/>
      <c r="I94" s="10"/>
      <c r="J94" s="10"/>
      <c r="K94" s="10"/>
    </row>
    <row r="95" spans="1:14" s="3" customFormat="1" x14ac:dyDescent="0.25">
      <c r="A95" s="8"/>
      <c r="B95" s="8"/>
      <c r="C95" s="8"/>
      <c r="D95" s="9"/>
      <c r="E95" s="9"/>
      <c r="F95" s="9"/>
      <c r="G95" s="9"/>
      <c r="H95" s="9"/>
      <c r="I95" s="10"/>
      <c r="J95" s="10"/>
      <c r="K95" s="10"/>
    </row>
    <row r="96" spans="1:14" s="3" customFormat="1" x14ac:dyDescent="0.25">
      <c r="A96" s="8"/>
      <c r="B96" s="8"/>
      <c r="C96" s="8"/>
      <c r="D96" s="9"/>
      <c r="E96" s="9"/>
      <c r="F96" s="9"/>
      <c r="G96" s="9"/>
      <c r="H96" s="9"/>
      <c r="I96" s="10"/>
      <c r="J96" s="10"/>
      <c r="K96" s="10"/>
    </row>
    <row r="97" spans="1:11" ht="16.5" customHeight="1" x14ac:dyDescent="0.25">
      <c r="A97" s="234" t="s">
        <v>99</v>
      </c>
      <c r="B97" s="234"/>
      <c r="C97" s="234"/>
      <c r="D97" s="234"/>
      <c r="E97" s="234"/>
      <c r="F97" s="234"/>
      <c r="G97" s="234"/>
      <c r="H97" s="234"/>
      <c r="I97" s="234"/>
      <c r="J97" s="234"/>
      <c r="K97" s="234"/>
    </row>
    <row r="99" spans="1:11" x14ac:dyDescent="0.25">
      <c r="A99" s="204"/>
      <c r="B99" s="204"/>
      <c r="C99" s="204"/>
      <c r="D99" s="235" t="s">
        <v>5</v>
      </c>
      <c r="E99" s="235"/>
      <c r="F99" s="235" t="s">
        <v>6</v>
      </c>
      <c r="G99" s="235"/>
      <c r="H99" s="60" t="s">
        <v>14</v>
      </c>
      <c r="I99" s="236" t="s">
        <v>13</v>
      </c>
      <c r="J99" s="237"/>
      <c r="K99" s="238"/>
    </row>
    <row r="100" spans="1:11" ht="21" customHeight="1" x14ac:dyDescent="0.25">
      <c r="A100" s="239" t="s">
        <v>15</v>
      </c>
      <c r="B100" s="239"/>
      <c r="C100" s="239"/>
      <c r="D100" s="227">
        <v>449100.64</v>
      </c>
      <c r="E100" s="228"/>
      <c r="F100" s="227">
        <f>D100+H100</f>
        <v>449100.64</v>
      </c>
      <c r="G100" s="228"/>
      <c r="H100" s="31"/>
      <c r="I100" s="240"/>
      <c r="J100" s="241"/>
      <c r="K100" s="241"/>
    </row>
    <row r="101" spans="1:11" ht="28.5" customHeight="1" x14ac:dyDescent="0.25">
      <c r="A101" s="242" t="s">
        <v>16</v>
      </c>
      <c r="B101" s="243"/>
      <c r="C101" s="244"/>
      <c r="D101" s="227">
        <v>135628.39000000001</v>
      </c>
      <c r="E101" s="228"/>
      <c r="F101" s="227">
        <f>D101+H101</f>
        <v>135628.39000000001</v>
      </c>
      <c r="G101" s="228"/>
      <c r="H101" s="31"/>
      <c r="I101" s="245"/>
      <c r="J101" s="246"/>
      <c r="K101" s="247"/>
    </row>
    <row r="102" spans="1:11" ht="27.75" customHeight="1" x14ac:dyDescent="0.25">
      <c r="A102" s="248" t="s">
        <v>30</v>
      </c>
      <c r="B102" s="249"/>
      <c r="C102" s="250"/>
      <c r="D102" s="227">
        <f>SUM(D103:E105)</f>
        <v>44383.28</v>
      </c>
      <c r="E102" s="251"/>
      <c r="F102" s="227">
        <f t="shared" ref="F102" si="6">D102+H102</f>
        <v>44383.28</v>
      </c>
      <c r="G102" s="252"/>
      <c r="H102" s="58">
        <f>SUM(H103:H103)</f>
        <v>0</v>
      </c>
      <c r="I102" s="213"/>
      <c r="J102" s="214"/>
      <c r="K102" s="215"/>
    </row>
    <row r="103" spans="1:11" ht="30.75" customHeight="1" x14ac:dyDescent="0.25">
      <c r="A103" s="193" t="s">
        <v>73</v>
      </c>
      <c r="B103" s="205"/>
      <c r="C103" s="206"/>
      <c r="D103" s="196">
        <v>40077.94</v>
      </c>
      <c r="E103" s="197"/>
      <c r="F103" s="196">
        <f>D103+H103</f>
        <v>40077.94</v>
      </c>
      <c r="G103" s="197"/>
      <c r="H103" s="11"/>
      <c r="I103" s="208"/>
      <c r="J103" s="209"/>
      <c r="K103" s="210"/>
    </row>
    <row r="104" spans="1:11" ht="16.5" customHeight="1" x14ac:dyDescent="0.25">
      <c r="A104" s="193" t="s">
        <v>28</v>
      </c>
      <c r="B104" s="205"/>
      <c r="C104" s="206"/>
      <c r="D104" s="196">
        <v>2425</v>
      </c>
      <c r="E104" s="197"/>
      <c r="F104" s="196">
        <f>D104+H104</f>
        <v>2425</v>
      </c>
      <c r="G104" s="197"/>
      <c r="H104" s="11"/>
      <c r="I104" s="208"/>
      <c r="J104" s="209"/>
      <c r="K104" s="210"/>
    </row>
    <row r="105" spans="1:11" ht="16.5" customHeight="1" x14ac:dyDescent="0.25">
      <c r="A105" s="193" t="s">
        <v>29</v>
      </c>
      <c r="B105" s="205"/>
      <c r="C105" s="206"/>
      <c r="D105" s="196">
        <v>1880.34</v>
      </c>
      <c r="E105" s="197"/>
      <c r="F105" s="196">
        <v>1880.34</v>
      </c>
      <c r="G105" s="197"/>
      <c r="H105" s="11"/>
      <c r="I105" s="208"/>
      <c r="J105" s="209"/>
      <c r="K105" s="210"/>
    </row>
    <row r="106" spans="1:11" ht="35.25" customHeight="1" x14ac:dyDescent="0.25">
      <c r="A106" s="248" t="s">
        <v>31</v>
      </c>
      <c r="B106" s="249"/>
      <c r="C106" s="250"/>
      <c r="D106" s="227">
        <v>30000</v>
      </c>
      <c r="E106" s="228"/>
      <c r="F106" s="227">
        <f>D106+H106</f>
        <v>30000</v>
      </c>
      <c r="G106" s="228"/>
      <c r="H106" s="37"/>
      <c r="I106" s="208"/>
      <c r="J106" s="209"/>
      <c r="K106" s="210"/>
    </row>
    <row r="107" spans="1:11" ht="16.5" customHeight="1" x14ac:dyDescent="0.25">
      <c r="A107" s="248" t="s">
        <v>20</v>
      </c>
      <c r="B107" s="249"/>
      <c r="C107" s="250"/>
      <c r="D107" s="227">
        <f>SUM(D108:E110)</f>
        <v>656400</v>
      </c>
      <c r="E107" s="228"/>
      <c r="F107" s="227">
        <f t="shared" ref="F107:F112" si="7">D107+H107</f>
        <v>656400</v>
      </c>
      <c r="G107" s="228"/>
      <c r="H107" s="58">
        <f>SUM(H108:H110)</f>
        <v>0</v>
      </c>
      <c r="I107" s="204"/>
      <c r="J107" s="204"/>
      <c r="K107" s="204"/>
    </row>
    <row r="108" spans="1:11" s="3" customFormat="1" ht="28.5" customHeight="1" x14ac:dyDescent="0.25">
      <c r="A108" s="193" t="s">
        <v>74</v>
      </c>
      <c r="B108" s="205"/>
      <c r="C108" s="206"/>
      <c r="D108" s="196">
        <v>268800</v>
      </c>
      <c r="E108" s="197"/>
      <c r="F108" s="196">
        <f t="shared" si="7"/>
        <v>268800</v>
      </c>
      <c r="G108" s="268"/>
      <c r="H108" s="7"/>
      <c r="I108" s="213"/>
      <c r="J108" s="214"/>
      <c r="K108" s="215"/>
    </row>
    <row r="109" spans="1:11" s="3" customFormat="1" ht="26.25" customHeight="1" x14ac:dyDescent="0.25">
      <c r="A109" s="193" t="s">
        <v>76</v>
      </c>
      <c r="B109" s="205"/>
      <c r="C109" s="206"/>
      <c r="D109" s="196">
        <v>193200</v>
      </c>
      <c r="E109" s="197"/>
      <c r="F109" s="196">
        <f t="shared" si="7"/>
        <v>193200</v>
      </c>
      <c r="G109" s="268"/>
      <c r="H109" s="7"/>
      <c r="I109" s="213"/>
      <c r="J109" s="214"/>
      <c r="K109" s="215"/>
    </row>
    <row r="110" spans="1:11" s="3" customFormat="1" ht="16.5" customHeight="1" x14ac:dyDescent="0.25">
      <c r="A110" s="193" t="s">
        <v>77</v>
      </c>
      <c r="B110" s="205"/>
      <c r="C110" s="206"/>
      <c r="D110" s="196">
        <v>194400</v>
      </c>
      <c r="E110" s="197"/>
      <c r="F110" s="196">
        <f t="shared" si="7"/>
        <v>194400</v>
      </c>
      <c r="G110" s="268"/>
      <c r="H110" s="15"/>
      <c r="I110" s="273"/>
      <c r="J110" s="274"/>
      <c r="K110" s="275"/>
    </row>
    <row r="111" spans="1:11" ht="16.5" customHeight="1" x14ac:dyDescent="0.25">
      <c r="A111" s="248" t="s">
        <v>36</v>
      </c>
      <c r="B111" s="249"/>
      <c r="C111" s="250"/>
      <c r="D111" s="227">
        <f>D112</f>
        <v>6400</v>
      </c>
      <c r="E111" s="228"/>
      <c r="F111" s="227">
        <f t="shared" si="7"/>
        <v>6400</v>
      </c>
      <c r="G111" s="228"/>
      <c r="H111" s="58">
        <f>SUM(H112:H112)</f>
        <v>0</v>
      </c>
      <c r="I111" s="204"/>
      <c r="J111" s="204"/>
      <c r="K111" s="204"/>
    </row>
    <row r="112" spans="1:11" s="3" customFormat="1" ht="16.5" customHeight="1" x14ac:dyDescent="0.25">
      <c r="A112" s="193" t="s">
        <v>78</v>
      </c>
      <c r="B112" s="205"/>
      <c r="C112" s="206"/>
      <c r="D112" s="196">
        <v>6400</v>
      </c>
      <c r="E112" s="197"/>
      <c r="F112" s="196">
        <f t="shared" si="7"/>
        <v>6400</v>
      </c>
      <c r="G112" s="268"/>
      <c r="H112" s="7"/>
      <c r="I112" s="213"/>
      <c r="J112" s="214"/>
      <c r="K112" s="215"/>
    </row>
    <row r="113" spans="1:11" s="62" customFormat="1" ht="32.25" customHeight="1" x14ac:dyDescent="0.25">
      <c r="A113" s="224" t="s">
        <v>44</v>
      </c>
      <c r="B113" s="225"/>
      <c r="C113" s="226"/>
      <c r="D113" s="227">
        <f>SUM(D114:E114)</f>
        <v>10338.89</v>
      </c>
      <c r="E113" s="228"/>
      <c r="F113" s="227">
        <f>D113+H113</f>
        <v>10338.89</v>
      </c>
      <c r="G113" s="228"/>
      <c r="H113" s="37"/>
      <c r="I113" s="270"/>
      <c r="J113" s="271"/>
      <c r="K113" s="272"/>
    </row>
    <row r="114" spans="1:11" s="3" customFormat="1" ht="64.5" customHeight="1" x14ac:dyDescent="0.25">
      <c r="A114" s="229" t="s">
        <v>97</v>
      </c>
      <c r="B114" s="230"/>
      <c r="C114" s="231"/>
      <c r="D114" s="196">
        <v>10338.89</v>
      </c>
      <c r="E114" s="197"/>
      <c r="F114" s="196">
        <f>D114</f>
        <v>10338.89</v>
      </c>
      <c r="G114" s="207"/>
      <c r="H114" s="11"/>
      <c r="I114" s="208"/>
      <c r="J114" s="209"/>
      <c r="K114" s="210"/>
    </row>
    <row r="115" spans="1:11" s="38" customFormat="1" ht="39" customHeight="1" x14ac:dyDescent="0.25">
      <c r="A115" s="216" t="s">
        <v>54</v>
      </c>
      <c r="B115" s="217"/>
      <c r="C115" s="218"/>
      <c r="D115" s="219">
        <f>SUM(D116:E119)</f>
        <v>3680</v>
      </c>
      <c r="E115" s="220"/>
      <c r="F115" s="219">
        <f t="shared" ref="F115:F119" si="8">D115+H115</f>
        <v>3680</v>
      </c>
      <c r="G115" s="220"/>
      <c r="H115" s="12"/>
      <c r="I115" s="221"/>
      <c r="J115" s="222"/>
      <c r="K115" s="223"/>
    </row>
    <row r="116" spans="1:11" s="38" customFormat="1" ht="16.5" customHeight="1" x14ac:dyDescent="0.25">
      <c r="A116" s="229" t="s">
        <v>82</v>
      </c>
      <c r="B116" s="230"/>
      <c r="C116" s="231"/>
      <c r="D116" s="232">
        <v>800</v>
      </c>
      <c r="E116" s="233"/>
      <c r="F116" s="232">
        <f t="shared" si="8"/>
        <v>800</v>
      </c>
      <c r="G116" s="233"/>
      <c r="H116" s="12"/>
      <c r="I116" s="221"/>
      <c r="J116" s="222"/>
      <c r="K116" s="223"/>
    </row>
    <row r="117" spans="1:11" s="38" customFormat="1" ht="16.5" customHeight="1" x14ac:dyDescent="0.25">
      <c r="A117" s="229" t="s">
        <v>83</v>
      </c>
      <c r="B117" s="263"/>
      <c r="C117" s="264"/>
      <c r="D117" s="232">
        <v>960</v>
      </c>
      <c r="E117" s="233"/>
      <c r="F117" s="232">
        <f t="shared" si="8"/>
        <v>960</v>
      </c>
      <c r="G117" s="233"/>
      <c r="H117" s="12"/>
      <c r="I117" s="221"/>
      <c r="J117" s="222"/>
      <c r="K117" s="223"/>
    </row>
    <row r="118" spans="1:11" s="38" customFormat="1" ht="16.5" customHeight="1" x14ac:dyDescent="0.25">
      <c r="A118" s="229" t="s">
        <v>84</v>
      </c>
      <c r="B118" s="230"/>
      <c r="C118" s="231"/>
      <c r="D118" s="232">
        <v>1280</v>
      </c>
      <c r="E118" s="233"/>
      <c r="F118" s="232">
        <f t="shared" si="8"/>
        <v>1280</v>
      </c>
      <c r="G118" s="233"/>
      <c r="H118" s="12"/>
      <c r="I118" s="221"/>
      <c r="J118" s="222"/>
      <c r="K118" s="223"/>
    </row>
    <row r="119" spans="1:11" s="38" customFormat="1" ht="16.5" customHeight="1" x14ac:dyDescent="0.25">
      <c r="A119" s="229" t="s">
        <v>85</v>
      </c>
      <c r="B119" s="230"/>
      <c r="C119" s="231"/>
      <c r="D119" s="232">
        <v>640</v>
      </c>
      <c r="E119" s="233"/>
      <c r="F119" s="232">
        <f t="shared" si="8"/>
        <v>640</v>
      </c>
      <c r="G119" s="233"/>
      <c r="H119" s="12"/>
      <c r="I119" s="221"/>
      <c r="J119" s="222"/>
      <c r="K119" s="223"/>
    </row>
    <row r="120" spans="1:11" x14ac:dyDescent="0.25">
      <c r="A120" s="201" t="s">
        <v>11</v>
      </c>
      <c r="B120" s="201"/>
      <c r="C120" s="201"/>
      <c r="D120" s="202">
        <f>D100+D101+D102+D106+D107+D111+D113+D115</f>
        <v>1335931.2</v>
      </c>
      <c r="E120" s="203"/>
      <c r="F120" s="202">
        <f>F100+F101+F102+F106+F107+F111+F113+F115</f>
        <v>1335931.2</v>
      </c>
      <c r="G120" s="203"/>
      <c r="H120" s="63">
        <f>H100+H101+H102+H106+H107+H111+H113+H115</f>
        <v>0</v>
      </c>
      <c r="I120" s="204"/>
      <c r="J120" s="204"/>
      <c r="K120" s="204"/>
    </row>
    <row r="121" spans="1:11" ht="12" customHeight="1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</row>
    <row r="122" spans="1:11" ht="12" customHeight="1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2" customHeight="1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1:11" ht="12" customHeight="1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1:11" ht="12" customHeight="1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1:11" ht="12" customHeight="1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</row>
    <row r="127" spans="1:11" x14ac:dyDescent="0.25">
      <c r="A127" s="266" t="s">
        <v>100</v>
      </c>
      <c r="B127" s="266"/>
      <c r="C127" s="266"/>
      <c r="D127" s="266"/>
      <c r="E127" s="266"/>
      <c r="F127" s="266"/>
      <c r="G127" s="266"/>
      <c r="H127" s="266"/>
      <c r="I127" s="266"/>
      <c r="J127" s="266"/>
      <c r="K127" s="266"/>
    </row>
    <row r="128" spans="1:11" ht="8.25" customHeight="1" x14ac:dyDescent="0.25">
      <c r="A128" s="267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</row>
    <row r="129" spans="1:11" x14ac:dyDescent="0.25">
      <c r="A129" s="204"/>
      <c r="B129" s="204"/>
      <c r="C129" s="204"/>
      <c r="D129" s="235" t="s">
        <v>5</v>
      </c>
      <c r="E129" s="235"/>
      <c r="F129" s="235" t="s">
        <v>6</v>
      </c>
      <c r="G129" s="235"/>
      <c r="H129" s="60" t="s">
        <v>14</v>
      </c>
      <c r="I129" s="236" t="s">
        <v>13</v>
      </c>
      <c r="J129" s="237"/>
      <c r="K129" s="238"/>
    </row>
    <row r="130" spans="1:11" s="35" customFormat="1" ht="33" customHeight="1" x14ac:dyDescent="0.25">
      <c r="A130" s="248" t="s">
        <v>19</v>
      </c>
      <c r="B130" s="249"/>
      <c r="C130" s="250"/>
      <c r="D130" s="227">
        <f>SUM(D131:E132)</f>
        <v>249950.8</v>
      </c>
      <c r="E130" s="228"/>
      <c r="F130" s="227">
        <f>SUM(F131:G132)</f>
        <v>249950.8</v>
      </c>
      <c r="G130" s="228"/>
      <c r="H130" s="37"/>
      <c r="I130" s="198"/>
      <c r="J130" s="199"/>
      <c r="K130" s="200"/>
    </row>
    <row r="131" spans="1:11" s="35" customFormat="1" ht="30" customHeight="1" x14ac:dyDescent="0.25">
      <c r="A131" s="193" t="s">
        <v>86</v>
      </c>
      <c r="B131" s="260"/>
      <c r="C131" s="261"/>
      <c r="D131" s="196">
        <v>150136.29999999999</v>
      </c>
      <c r="E131" s="268"/>
      <c r="F131" s="196">
        <f t="shared" ref="F131" si="9">D131+H131</f>
        <v>150136.29999999999</v>
      </c>
      <c r="G131" s="197"/>
      <c r="H131" s="17"/>
      <c r="I131" s="198"/>
      <c r="J131" s="199"/>
      <c r="K131" s="200"/>
    </row>
    <row r="132" spans="1:11" s="35" customFormat="1" ht="30" customHeight="1" x14ac:dyDescent="0.25">
      <c r="A132" s="193" t="s">
        <v>87</v>
      </c>
      <c r="B132" s="194"/>
      <c r="C132" s="195"/>
      <c r="D132" s="196">
        <v>99814.5</v>
      </c>
      <c r="E132" s="197"/>
      <c r="F132" s="196">
        <f>D132+H132</f>
        <v>99814.5</v>
      </c>
      <c r="G132" s="197"/>
      <c r="H132" s="17"/>
      <c r="I132" s="198"/>
      <c r="J132" s="199"/>
      <c r="K132" s="200"/>
    </row>
    <row r="133" spans="1:11" x14ac:dyDescent="0.25">
      <c r="A133" s="201" t="s">
        <v>11</v>
      </c>
      <c r="B133" s="201"/>
      <c r="C133" s="201"/>
      <c r="D133" s="202">
        <f>D130</f>
        <v>249950.8</v>
      </c>
      <c r="E133" s="203"/>
      <c r="F133" s="202">
        <f>F130</f>
        <v>249950.8</v>
      </c>
      <c r="G133" s="203"/>
      <c r="H133" s="63"/>
      <c r="I133" s="204"/>
      <c r="J133" s="204"/>
      <c r="K133" s="204"/>
    </row>
    <row r="134" spans="1:11" ht="45" customHeight="1" x14ac:dyDescent="0.25">
      <c r="A134" s="265" t="s">
        <v>32</v>
      </c>
      <c r="B134" s="265"/>
      <c r="C134" s="265"/>
      <c r="D134" s="265"/>
      <c r="E134" s="265"/>
      <c r="F134" s="265"/>
      <c r="G134" s="265"/>
      <c r="H134" s="265"/>
      <c r="I134" s="265"/>
      <c r="J134" s="265"/>
      <c r="K134" s="265"/>
    </row>
    <row r="135" spans="1:11" ht="30.75" customHeight="1" x14ac:dyDescent="0.25">
      <c r="A135" s="265" t="s">
        <v>88</v>
      </c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</row>
    <row r="136" spans="1:11" ht="20.25" customHeight="1" x14ac:dyDescent="0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1:11" ht="15" customHeight="1" x14ac:dyDescent="0.25">
      <c r="A137" s="269"/>
      <c r="B137" s="269"/>
      <c r="C137" s="269"/>
      <c r="D137" s="269"/>
      <c r="E137" s="269"/>
      <c r="F137" s="269"/>
      <c r="G137" s="269"/>
      <c r="H137" s="269"/>
      <c r="I137" s="269"/>
      <c r="J137" s="269"/>
      <c r="K137" s="269"/>
    </row>
    <row r="138" spans="1:11" ht="117.75" customHeight="1" x14ac:dyDescent="0.25">
      <c r="A138" s="265" t="s">
        <v>33</v>
      </c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</row>
    <row r="139" spans="1:11" x14ac:dyDescent="0.25">
      <c r="A139" s="267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</row>
    <row r="140" spans="1:11" x14ac:dyDescent="0.25">
      <c r="A140" s="267"/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</row>
    <row r="141" spans="1:11" x14ac:dyDescent="0.25">
      <c r="A141" s="267"/>
      <c r="B141" s="267"/>
      <c r="C141" s="267"/>
      <c r="D141" s="267"/>
      <c r="E141" s="267"/>
      <c r="F141" s="267"/>
      <c r="G141" s="267"/>
      <c r="H141" s="267"/>
      <c r="I141" s="267"/>
      <c r="J141" s="267"/>
      <c r="K141" s="267"/>
    </row>
    <row r="142" spans="1:11" x14ac:dyDescent="0.25">
      <c r="A142" s="267"/>
      <c r="B142" s="267"/>
      <c r="C142" s="267"/>
      <c r="D142" s="267"/>
      <c r="E142" s="267"/>
      <c r="F142" s="267"/>
      <c r="G142" s="267"/>
      <c r="H142" s="267"/>
      <c r="I142" s="267"/>
      <c r="J142" s="267"/>
      <c r="K142" s="267"/>
    </row>
    <row r="143" spans="1:11" x14ac:dyDescent="0.25">
      <c r="A143" s="267"/>
      <c r="B143" s="267"/>
      <c r="C143" s="267"/>
      <c r="D143" s="267"/>
      <c r="E143" s="267"/>
      <c r="F143" s="267"/>
      <c r="G143" s="267"/>
      <c r="H143" s="267"/>
      <c r="I143" s="267"/>
      <c r="J143" s="267"/>
      <c r="K143" s="267"/>
    </row>
    <row r="144" spans="1:11" x14ac:dyDescent="0.25">
      <c r="A144" s="267"/>
      <c r="B144" s="267"/>
      <c r="C144" s="267"/>
      <c r="D144" s="267"/>
      <c r="E144" s="267"/>
      <c r="F144" s="267"/>
      <c r="G144" s="267"/>
      <c r="H144" s="267"/>
      <c r="I144" s="267"/>
      <c r="J144" s="267"/>
      <c r="K144" s="267"/>
    </row>
    <row r="145" spans="1:11" x14ac:dyDescent="0.25">
      <c r="A145" s="267"/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pans="1:11" x14ac:dyDescent="0.25">
      <c r="A146" s="267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</row>
    <row r="147" spans="1:11" x14ac:dyDescent="0.25">
      <c r="A147" s="267"/>
      <c r="B147" s="267"/>
      <c r="C147" s="267"/>
      <c r="D147" s="267"/>
      <c r="E147" s="267"/>
      <c r="F147" s="267"/>
      <c r="G147" s="267"/>
      <c r="H147" s="267"/>
      <c r="I147" s="267"/>
      <c r="J147" s="267"/>
      <c r="K147" s="267"/>
    </row>
  </sheetData>
  <mergeCells count="403">
    <mergeCell ref="A144:K144"/>
    <mergeCell ref="A145:K145"/>
    <mergeCell ref="D133:E133"/>
    <mergeCell ref="F133:G133"/>
    <mergeCell ref="I133:K133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46:K146"/>
    <mergeCell ref="A147:K147"/>
    <mergeCell ref="A60:C60"/>
    <mergeCell ref="D60:E60"/>
    <mergeCell ref="F60:G60"/>
    <mergeCell ref="A61:C61"/>
    <mergeCell ref="D61:E61"/>
    <mergeCell ref="A138:K138"/>
    <mergeCell ref="A139:K139"/>
    <mergeCell ref="A140:K140"/>
    <mergeCell ref="A141:K141"/>
    <mergeCell ref="A142:K142"/>
    <mergeCell ref="A143:K143"/>
    <mergeCell ref="A134:K134"/>
    <mergeCell ref="A135:K135"/>
    <mergeCell ref="A137:K137"/>
    <mergeCell ref="A132:C132"/>
    <mergeCell ref="D132:E132"/>
    <mergeCell ref="F132:G132"/>
    <mergeCell ref="I132:K132"/>
    <mergeCell ref="A133:C133"/>
    <mergeCell ref="F129:G129"/>
    <mergeCell ref="I129:K129"/>
    <mergeCell ref="A119:C119"/>
    <mergeCell ref="A129:C129"/>
    <mergeCell ref="D129:E129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D119:E119"/>
    <mergeCell ref="F119:G119"/>
    <mergeCell ref="I119:K119"/>
    <mergeCell ref="A120:C120"/>
    <mergeCell ref="D120:E120"/>
    <mergeCell ref="F120:G120"/>
    <mergeCell ref="I120:K120"/>
    <mergeCell ref="A127:K127"/>
    <mergeCell ref="A128:K12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97:K97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2:C92"/>
    <mergeCell ref="D92:E92"/>
    <mergeCell ref="F92:G92"/>
    <mergeCell ref="A93:C93"/>
    <mergeCell ref="D93:E93"/>
    <mergeCell ref="F93:G93"/>
    <mergeCell ref="I93:K93"/>
    <mergeCell ref="I89:K92"/>
    <mergeCell ref="A90:C90"/>
    <mergeCell ref="D90:E90"/>
    <mergeCell ref="F90:G90"/>
    <mergeCell ref="A91:C91"/>
    <mergeCell ref="D91:E91"/>
    <mergeCell ref="F91:G91"/>
    <mergeCell ref="A88:C88"/>
    <mergeCell ref="D88:E88"/>
    <mergeCell ref="F88:G88"/>
    <mergeCell ref="I88:K88"/>
    <mergeCell ref="A89:C89"/>
    <mergeCell ref="D89:E89"/>
    <mergeCell ref="F89:G89"/>
    <mergeCell ref="A86:C86"/>
    <mergeCell ref="D86:E86"/>
    <mergeCell ref="F86:G86"/>
    <mergeCell ref="I86:K86"/>
    <mergeCell ref="A87:C87"/>
    <mergeCell ref="D87:E87"/>
    <mergeCell ref="F87:G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59:C59"/>
    <mergeCell ref="D59:E59"/>
    <mergeCell ref="F59:G59"/>
    <mergeCell ref="I59:K59"/>
    <mergeCell ref="A65:C65"/>
    <mergeCell ref="D65:E65"/>
    <mergeCell ref="F65:G65"/>
    <mergeCell ref="I65:K65"/>
    <mergeCell ref="F61:G61"/>
    <mergeCell ref="A62:C62"/>
    <mergeCell ref="D62:E62"/>
    <mergeCell ref="F62:G62"/>
    <mergeCell ref="A63:C63"/>
    <mergeCell ref="D63:E63"/>
    <mergeCell ref="F63:G63"/>
    <mergeCell ref="I60:K63"/>
    <mergeCell ref="A64:C64"/>
    <mergeCell ref="D64:E64"/>
    <mergeCell ref="F64:G64"/>
    <mergeCell ref="I64:K64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26:C26"/>
    <mergeCell ref="D26:E26"/>
    <mergeCell ref="F26:G26"/>
    <mergeCell ref="H26:J26"/>
    <mergeCell ref="A29:J29"/>
    <mergeCell ref="A31:J31"/>
    <mergeCell ref="A25:C25"/>
    <mergeCell ref="D25:E25"/>
    <mergeCell ref="F25:G25"/>
    <mergeCell ref="H25:J25"/>
    <mergeCell ref="A22:C22"/>
    <mergeCell ref="D22:E22"/>
    <mergeCell ref="F22:G22"/>
    <mergeCell ref="H22:J22"/>
    <mergeCell ref="A23:C23"/>
    <mergeCell ref="D23:E23"/>
    <mergeCell ref="F23:G23"/>
    <mergeCell ref="H23:J23"/>
    <mergeCell ref="A14:K14"/>
    <mergeCell ref="A15:K15"/>
    <mergeCell ref="A18:J18"/>
    <mergeCell ref="A19:J19"/>
    <mergeCell ref="A21:C21"/>
    <mergeCell ref="D21:E21"/>
    <mergeCell ref="F21:G21"/>
    <mergeCell ref="H21:J21"/>
    <mergeCell ref="A24:C24"/>
    <mergeCell ref="D24:E24"/>
    <mergeCell ref="F24:G24"/>
    <mergeCell ref="H24:J24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31496062992125984" right="0.31496062992125984" top="0.35433070866141736" bottom="0.35433070866141736" header="0.31496062992125984" footer="0.31496062992125984"/>
  <pageSetup paperSize="9" scale="78" fitToHeight="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1"/>
  <sheetViews>
    <sheetView topLeftCell="A10" zoomScaleNormal="100" workbookViewId="0">
      <selection activeCell="A11" sqref="A11:J11"/>
    </sheetView>
  </sheetViews>
  <sheetFormatPr defaultRowHeight="15" x14ac:dyDescent="0.25"/>
  <cols>
    <col min="1" max="1" width="15.140625" customWidth="1"/>
    <col min="2" max="2" width="12.28515625" customWidth="1"/>
    <col min="3" max="3" width="13.570312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120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46.5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7.5" customHeight="1" x14ac:dyDescent="0.25">
      <c r="A9" s="316"/>
      <c r="B9" s="267"/>
      <c r="C9" s="267"/>
      <c r="D9" s="267"/>
      <c r="E9" s="267"/>
      <c r="F9" s="267"/>
      <c r="G9" s="267"/>
      <c r="H9" s="267"/>
      <c r="I9" s="267"/>
    </row>
    <row r="10" spans="1:11" ht="134.25" customHeight="1" x14ac:dyDescent="0.25">
      <c r="A10" s="324" t="s">
        <v>34</v>
      </c>
      <c r="B10" s="323"/>
      <c r="C10" s="323"/>
      <c r="D10" s="323"/>
      <c r="E10" s="323"/>
      <c r="F10" s="323"/>
      <c r="G10" s="323"/>
      <c r="H10" s="323"/>
      <c r="I10" s="323"/>
      <c r="J10" s="22"/>
    </row>
    <row r="11" spans="1:11" ht="95.25" customHeight="1" x14ac:dyDescent="0.25">
      <c r="A11" s="408" t="s">
        <v>138</v>
      </c>
      <c r="B11" s="409"/>
      <c r="C11" s="409"/>
      <c r="D11" s="409"/>
      <c r="E11" s="409"/>
      <c r="F11" s="409"/>
      <c r="G11" s="409"/>
      <c r="H11" s="409"/>
      <c r="I11" s="409"/>
      <c r="J11" s="410"/>
    </row>
    <row r="12" spans="1:11" ht="24.75" customHeight="1" x14ac:dyDescent="0.25">
      <c r="A12" s="325" t="s">
        <v>35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11" ht="72.75" customHeight="1" x14ac:dyDescent="0.25">
      <c r="A13" s="253" t="s">
        <v>103</v>
      </c>
      <c r="B13" s="254"/>
      <c r="C13" s="254"/>
      <c r="D13" s="254"/>
      <c r="E13" s="254"/>
      <c r="F13" s="254"/>
      <c r="G13" s="254"/>
      <c r="H13" s="254"/>
      <c r="I13" s="254"/>
      <c r="J13" s="255"/>
      <c r="K13" s="72"/>
    </row>
    <row r="14" spans="1:11" ht="32.25" customHeight="1" x14ac:dyDescent="0.25">
      <c r="A14" s="328" t="s">
        <v>32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spans="1:11" ht="30.75" customHeight="1" x14ac:dyDescent="0.25">
      <c r="A15" s="265" t="s">
        <v>108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ht="18.75" customHeight="1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0" ht="18.75" customHeight="1" x14ac:dyDescent="0.25">
      <c r="A17" s="69"/>
      <c r="B17" s="70"/>
      <c r="C17" s="70"/>
      <c r="D17" s="70"/>
      <c r="E17" s="70"/>
      <c r="F17" s="70"/>
      <c r="G17" s="70"/>
      <c r="H17" s="70"/>
      <c r="I17" s="70"/>
      <c r="J17" s="71"/>
    </row>
    <row r="18" spans="1:10" ht="15.75" x14ac:dyDescent="0.25">
      <c r="A18" s="316" t="s">
        <v>4</v>
      </c>
      <c r="B18" s="267"/>
      <c r="C18" s="267"/>
      <c r="D18" s="267"/>
      <c r="E18" s="267"/>
      <c r="F18" s="267"/>
      <c r="G18" s="267"/>
      <c r="H18" s="267"/>
      <c r="I18" s="267"/>
      <c r="J18" s="267"/>
    </row>
    <row r="19" spans="1:10" ht="15.75" x14ac:dyDescent="0.25">
      <c r="A19" s="303" t="s">
        <v>123</v>
      </c>
      <c r="B19" s="304"/>
      <c r="C19" s="304"/>
      <c r="D19" s="304"/>
      <c r="E19" s="304"/>
      <c r="F19" s="304"/>
      <c r="G19" s="304"/>
      <c r="H19" s="304"/>
      <c r="I19" s="304"/>
      <c r="J19" s="304"/>
    </row>
    <row r="20" spans="1:10" ht="15.75" x14ac:dyDescent="0.25">
      <c r="A20" s="2"/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15.75" x14ac:dyDescent="0.25">
      <c r="A21" s="314"/>
      <c r="B21" s="327"/>
      <c r="C21" s="327"/>
      <c r="D21" s="235" t="s">
        <v>22</v>
      </c>
      <c r="E21" s="235"/>
      <c r="F21" s="235" t="s">
        <v>6</v>
      </c>
      <c r="G21" s="235"/>
      <c r="H21" s="314" t="s">
        <v>14</v>
      </c>
      <c r="I21" s="235"/>
      <c r="J21" s="235"/>
    </row>
    <row r="22" spans="1:10" ht="48.75" customHeight="1" x14ac:dyDescent="0.25">
      <c r="A22" s="306" t="s">
        <v>7</v>
      </c>
      <c r="B22" s="307"/>
      <c r="C22" s="307"/>
      <c r="D22" s="308">
        <f>5297240.2+2514366.4+787466.4</f>
        <v>8599073</v>
      </c>
      <c r="E22" s="308"/>
      <c r="F22" s="308">
        <v>8184415</v>
      </c>
      <c r="G22" s="308"/>
      <c r="H22" s="405" t="s">
        <v>137</v>
      </c>
      <c r="I22" s="406"/>
      <c r="J22" s="407"/>
    </row>
    <row r="23" spans="1:10" x14ac:dyDescent="0.25">
      <c r="A23" s="306" t="s">
        <v>8</v>
      </c>
      <c r="B23" s="307"/>
      <c r="C23" s="307"/>
      <c r="D23" s="308">
        <v>249950.8</v>
      </c>
      <c r="E23" s="308"/>
      <c r="F23" s="308">
        <f>D23+H23</f>
        <v>793315.97</v>
      </c>
      <c r="G23" s="308"/>
      <c r="H23" s="411">
        <v>543365.17000000004</v>
      </c>
      <c r="I23" s="411"/>
      <c r="J23" s="411"/>
    </row>
    <row r="24" spans="1:10" ht="15.75" x14ac:dyDescent="0.25">
      <c r="A24" s="306" t="s">
        <v>9</v>
      </c>
      <c r="B24" s="307"/>
      <c r="C24" s="307"/>
      <c r="D24" s="308">
        <v>0</v>
      </c>
      <c r="E24" s="308"/>
      <c r="F24" s="308">
        <f>D24+H24</f>
        <v>0</v>
      </c>
      <c r="G24" s="308"/>
      <c r="H24" s="414"/>
      <c r="I24" s="411"/>
      <c r="J24" s="411"/>
    </row>
    <row r="25" spans="1:10" ht="30" customHeight="1" x14ac:dyDescent="0.25">
      <c r="A25" s="311" t="s">
        <v>10</v>
      </c>
      <c r="B25" s="312"/>
      <c r="C25" s="313"/>
      <c r="D25" s="308">
        <v>1335931.2</v>
      </c>
      <c r="E25" s="308"/>
      <c r="F25" s="308">
        <v>594612.35</v>
      </c>
      <c r="G25" s="308"/>
      <c r="H25" s="415" t="s">
        <v>132</v>
      </c>
      <c r="I25" s="415"/>
      <c r="J25" s="415"/>
    </row>
    <row r="26" spans="1:10" ht="15.75" x14ac:dyDescent="0.25">
      <c r="A26" s="314" t="s">
        <v>11</v>
      </c>
      <c r="B26" s="315"/>
      <c r="C26" s="315"/>
      <c r="D26" s="300">
        <f>D22+D23+D24+D25</f>
        <v>10184955</v>
      </c>
      <c r="E26" s="300"/>
      <c r="F26" s="300">
        <f>D26+H26</f>
        <v>9572343.3200000003</v>
      </c>
      <c r="G26" s="300"/>
      <c r="H26" s="412">
        <v>-612611.68000000005</v>
      </c>
      <c r="I26" s="413"/>
      <c r="J26" s="413"/>
    </row>
    <row r="27" spans="1:10" ht="15.75" x14ac:dyDescent="0.25">
      <c r="A27" s="18"/>
      <c r="B27" s="19"/>
      <c r="C27" s="19"/>
      <c r="D27" s="43"/>
      <c r="E27" s="43"/>
      <c r="F27" s="43"/>
      <c r="G27" s="43"/>
      <c r="H27" s="20"/>
      <c r="I27" s="9"/>
      <c r="J27" s="9"/>
    </row>
    <row r="28" spans="1:10" ht="15.75" x14ac:dyDescent="0.25">
      <c r="A28" s="18"/>
      <c r="B28" s="19"/>
      <c r="C28" s="19"/>
      <c r="D28" s="43"/>
      <c r="E28" s="43"/>
      <c r="F28" s="43"/>
      <c r="G28" s="43"/>
      <c r="H28" s="20"/>
      <c r="I28" s="9"/>
      <c r="J28" s="9"/>
    </row>
    <row r="29" spans="1:10" ht="15.75" x14ac:dyDescent="0.25">
      <c r="A29" s="303" t="s">
        <v>124</v>
      </c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0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 x14ac:dyDescent="0.25">
      <c r="A31" s="305" t="s">
        <v>12</v>
      </c>
      <c r="B31" s="305"/>
      <c r="C31" s="305"/>
      <c r="D31" s="305"/>
      <c r="E31" s="305"/>
      <c r="F31" s="305"/>
      <c r="G31" s="305"/>
      <c r="H31" s="305"/>
      <c r="I31" s="305"/>
      <c r="J31" s="305"/>
    </row>
    <row r="32" spans="1:10" ht="18" customHeight="1" x14ac:dyDescent="0.25">
      <c r="A32" s="74"/>
      <c r="B32" s="74"/>
      <c r="C32" s="74"/>
      <c r="D32" s="74"/>
      <c r="E32" s="74"/>
      <c r="F32" s="74"/>
      <c r="G32" s="74"/>
      <c r="H32" s="74"/>
      <c r="I32" s="74"/>
      <c r="J32" s="74"/>
    </row>
    <row r="33" spans="1:11" s="3" customFormat="1" x14ac:dyDescent="0.25">
      <c r="A33" s="204"/>
      <c r="B33" s="204"/>
      <c r="C33" s="204"/>
      <c r="D33" s="235" t="s">
        <v>22</v>
      </c>
      <c r="E33" s="235"/>
      <c r="F33" s="235" t="s">
        <v>6</v>
      </c>
      <c r="G33" s="235"/>
      <c r="H33" s="68" t="s">
        <v>14</v>
      </c>
      <c r="I33" s="236" t="s">
        <v>13</v>
      </c>
      <c r="J33" s="237"/>
      <c r="K33" s="238"/>
    </row>
    <row r="34" spans="1:11" s="3" customFormat="1" ht="31.5" customHeight="1" x14ac:dyDescent="0.25">
      <c r="A34" s="299" t="s">
        <v>15</v>
      </c>
      <c r="B34" s="299"/>
      <c r="C34" s="299"/>
      <c r="D34" s="227">
        <f>2671472.1+1204665.62</f>
        <v>3876137.72</v>
      </c>
      <c r="E34" s="228"/>
      <c r="F34" s="227">
        <f t="shared" ref="F34:F39" si="0">D34+H34</f>
        <v>3917734.8000000003</v>
      </c>
      <c r="G34" s="228"/>
      <c r="H34" s="91">
        <v>41597.08</v>
      </c>
      <c r="I34" s="352" t="s">
        <v>128</v>
      </c>
      <c r="J34" s="353"/>
      <c r="K34" s="354"/>
    </row>
    <row r="35" spans="1:11" s="3" customFormat="1" ht="33.75" customHeight="1" x14ac:dyDescent="0.25">
      <c r="A35" s="248" t="s">
        <v>16</v>
      </c>
      <c r="B35" s="249"/>
      <c r="C35" s="250"/>
      <c r="D35" s="297">
        <f>806784.57+363809.02</f>
        <v>1170593.5899999999</v>
      </c>
      <c r="E35" s="298"/>
      <c r="F35" s="227">
        <f t="shared" si="0"/>
        <v>1183155.8999999999</v>
      </c>
      <c r="G35" s="228"/>
      <c r="H35" s="91">
        <v>12562.31</v>
      </c>
      <c r="I35" s="374"/>
      <c r="J35" s="375"/>
      <c r="K35" s="376"/>
    </row>
    <row r="36" spans="1:11" s="3" customFormat="1" ht="16.5" customHeight="1" x14ac:dyDescent="0.25">
      <c r="A36" s="299" t="s">
        <v>18</v>
      </c>
      <c r="B36" s="299"/>
      <c r="C36" s="299"/>
      <c r="D36" s="227">
        <f>SUM(D37:E39)</f>
        <v>17152</v>
      </c>
      <c r="E36" s="228"/>
      <c r="F36" s="227">
        <f t="shared" si="0"/>
        <v>17152</v>
      </c>
      <c r="G36" s="228"/>
      <c r="H36" s="81">
        <f>SUM(H37:H39)</f>
        <v>0</v>
      </c>
      <c r="I36" s="287"/>
      <c r="J36" s="287"/>
      <c r="K36" s="287"/>
    </row>
    <row r="37" spans="1:11" s="3" customFormat="1" ht="16.5" customHeight="1" x14ac:dyDescent="0.25">
      <c r="A37" s="295" t="s">
        <v>58</v>
      </c>
      <c r="B37" s="296"/>
      <c r="C37" s="268"/>
      <c r="D37" s="340">
        <v>14400</v>
      </c>
      <c r="E37" s="363"/>
      <c r="F37" s="340">
        <f t="shared" si="0"/>
        <v>14400</v>
      </c>
      <c r="G37" s="341"/>
      <c r="H37" s="88"/>
      <c r="I37" s="208"/>
      <c r="J37" s="209"/>
      <c r="K37" s="210"/>
    </row>
    <row r="38" spans="1:11" s="3" customFormat="1" ht="16.5" customHeight="1" x14ac:dyDescent="0.25">
      <c r="A38" s="295" t="s">
        <v>59</v>
      </c>
      <c r="B38" s="296"/>
      <c r="C38" s="268"/>
      <c r="D38" s="340">
        <v>2640</v>
      </c>
      <c r="E38" s="363"/>
      <c r="F38" s="340">
        <f t="shared" si="0"/>
        <v>2640</v>
      </c>
      <c r="G38" s="341"/>
      <c r="H38" s="88"/>
      <c r="I38" s="287"/>
      <c r="J38" s="287"/>
      <c r="K38" s="287"/>
    </row>
    <row r="39" spans="1:11" s="3" customFormat="1" ht="16.5" customHeight="1" x14ac:dyDescent="0.25">
      <c r="A39" s="193" t="s">
        <v>60</v>
      </c>
      <c r="B39" s="260"/>
      <c r="C39" s="261"/>
      <c r="D39" s="340">
        <v>112</v>
      </c>
      <c r="E39" s="363"/>
      <c r="F39" s="340">
        <f t="shared" si="0"/>
        <v>112</v>
      </c>
      <c r="G39" s="341"/>
      <c r="H39" s="88"/>
      <c r="I39" s="208"/>
      <c r="J39" s="209"/>
      <c r="K39" s="210"/>
    </row>
    <row r="40" spans="1:11" s="3" customFormat="1" ht="16.5" customHeight="1" x14ac:dyDescent="0.25">
      <c r="A40" s="248" t="s">
        <v>17</v>
      </c>
      <c r="B40" s="249"/>
      <c r="C40" s="250"/>
      <c r="D40" s="227">
        <f>SUM(D41:E43)</f>
        <v>532450.18000000005</v>
      </c>
      <c r="E40" s="228"/>
      <c r="F40" s="227">
        <f>H40+D40</f>
        <v>532450.18000000005</v>
      </c>
      <c r="G40" s="228"/>
      <c r="H40" s="81">
        <f>SUM(H41:H43)</f>
        <v>0</v>
      </c>
      <c r="I40" s="287"/>
      <c r="J40" s="287"/>
      <c r="K40" s="287"/>
    </row>
    <row r="41" spans="1:11" s="3" customFormat="1" ht="16.5" customHeight="1" x14ac:dyDescent="0.25">
      <c r="A41" s="193" t="s">
        <v>23</v>
      </c>
      <c r="B41" s="205"/>
      <c r="C41" s="206"/>
      <c r="D41" s="340">
        <v>491000</v>
      </c>
      <c r="E41" s="363"/>
      <c r="F41" s="340">
        <f>H41+D41</f>
        <v>491000</v>
      </c>
      <c r="G41" s="341"/>
      <c r="H41" s="81"/>
      <c r="I41" s="213"/>
      <c r="J41" s="214"/>
      <c r="K41" s="215"/>
    </row>
    <row r="42" spans="1:11" s="3" customFormat="1" ht="16.5" customHeight="1" x14ac:dyDescent="0.25">
      <c r="A42" s="193" t="s">
        <v>24</v>
      </c>
      <c r="B42" s="205"/>
      <c r="C42" s="206"/>
      <c r="D42" s="340">
        <v>5406.38</v>
      </c>
      <c r="E42" s="363"/>
      <c r="F42" s="340">
        <f>H42+D42</f>
        <v>5406.38</v>
      </c>
      <c r="G42" s="341"/>
      <c r="H42" s="88"/>
      <c r="I42" s="208"/>
      <c r="J42" s="209"/>
      <c r="K42" s="210"/>
    </row>
    <row r="43" spans="1:11" s="3" customFormat="1" ht="25.5" customHeight="1" x14ac:dyDescent="0.25">
      <c r="A43" s="193" t="s">
        <v>40</v>
      </c>
      <c r="B43" s="205"/>
      <c r="C43" s="206"/>
      <c r="D43" s="340">
        <v>36043.800000000003</v>
      </c>
      <c r="E43" s="363"/>
      <c r="F43" s="340">
        <f>H43+D43</f>
        <v>36043.800000000003</v>
      </c>
      <c r="G43" s="341"/>
      <c r="H43" s="89"/>
      <c r="I43" s="208"/>
      <c r="J43" s="209"/>
      <c r="K43" s="210"/>
    </row>
    <row r="44" spans="1:11" s="3" customFormat="1" ht="35.25" customHeight="1" x14ac:dyDescent="0.25">
      <c r="A44" s="248" t="s">
        <v>19</v>
      </c>
      <c r="B44" s="249"/>
      <c r="C44" s="250"/>
      <c r="D44" s="227">
        <f>SUM(D45:E51)</f>
        <v>253520.32</v>
      </c>
      <c r="E44" s="228"/>
      <c r="F44" s="227">
        <f>D44+H44</f>
        <v>244328.80000000002</v>
      </c>
      <c r="G44" s="228"/>
      <c r="H44" s="81">
        <f>SUM(H45:H51)</f>
        <v>-9191.52</v>
      </c>
      <c r="I44" s="273"/>
      <c r="J44" s="274"/>
      <c r="K44" s="275"/>
    </row>
    <row r="45" spans="1:11" s="3" customFormat="1" ht="91.5" customHeight="1" x14ac:dyDescent="0.25">
      <c r="A45" s="193" t="s">
        <v>61</v>
      </c>
      <c r="B45" s="205"/>
      <c r="C45" s="206"/>
      <c r="D45" s="377">
        <v>28500</v>
      </c>
      <c r="E45" s="378"/>
      <c r="F45" s="340">
        <f t="shared" ref="F45:F50" si="1">D45+H45</f>
        <v>28500</v>
      </c>
      <c r="G45" s="341"/>
      <c r="H45" s="90"/>
      <c r="I45" s="208"/>
      <c r="J45" s="209"/>
      <c r="K45" s="210"/>
    </row>
    <row r="46" spans="1:11" s="3" customFormat="1" ht="39.75" customHeight="1" x14ac:dyDescent="0.25">
      <c r="A46" s="193" t="s">
        <v>25</v>
      </c>
      <c r="B46" s="205"/>
      <c r="C46" s="206"/>
      <c r="D46" s="377">
        <v>6000</v>
      </c>
      <c r="E46" s="378"/>
      <c r="F46" s="340">
        <f t="shared" si="1"/>
        <v>0</v>
      </c>
      <c r="G46" s="341"/>
      <c r="H46" s="88">
        <v>-6000</v>
      </c>
      <c r="I46" s="402" t="s">
        <v>116</v>
      </c>
      <c r="J46" s="403"/>
      <c r="K46" s="404"/>
    </row>
    <row r="47" spans="1:11" s="3" customFormat="1" ht="71.25" customHeight="1" x14ac:dyDescent="0.25">
      <c r="A47" s="193" t="s">
        <v>45</v>
      </c>
      <c r="B47" s="205"/>
      <c r="C47" s="206"/>
      <c r="D47" s="377">
        <v>118480.32000000001</v>
      </c>
      <c r="E47" s="378"/>
      <c r="F47" s="340">
        <f t="shared" si="1"/>
        <v>115288.8</v>
      </c>
      <c r="G47" s="341"/>
      <c r="H47" s="88">
        <v>-3191.52</v>
      </c>
      <c r="I47" s="288" t="s">
        <v>133</v>
      </c>
      <c r="J47" s="289"/>
      <c r="K47" s="290"/>
    </row>
    <row r="48" spans="1:11" s="3" customFormat="1" ht="16.5" customHeight="1" x14ac:dyDescent="0.25">
      <c r="A48" s="193" t="s">
        <v>50</v>
      </c>
      <c r="B48" s="205"/>
      <c r="C48" s="206"/>
      <c r="D48" s="377">
        <f>1670*42</f>
        <v>70140</v>
      </c>
      <c r="E48" s="378"/>
      <c r="F48" s="340">
        <f t="shared" si="1"/>
        <v>70140</v>
      </c>
      <c r="G48" s="341"/>
      <c r="H48" s="88"/>
      <c r="I48" s="208"/>
      <c r="J48" s="209"/>
      <c r="K48" s="210"/>
    </row>
    <row r="49" spans="1:14" s="3" customFormat="1" ht="16.5" customHeight="1" x14ac:dyDescent="0.25">
      <c r="A49" s="193" t="s">
        <v>26</v>
      </c>
      <c r="B49" s="205"/>
      <c r="C49" s="206"/>
      <c r="D49" s="377">
        <v>20000</v>
      </c>
      <c r="E49" s="378"/>
      <c r="F49" s="340">
        <f t="shared" si="1"/>
        <v>20000</v>
      </c>
      <c r="G49" s="341"/>
      <c r="H49" s="90"/>
      <c r="I49" s="273"/>
      <c r="J49" s="274"/>
      <c r="K49" s="275"/>
    </row>
    <row r="50" spans="1:14" s="3" customFormat="1" ht="38.25" customHeight="1" x14ac:dyDescent="0.25">
      <c r="A50" s="193" t="s">
        <v>41</v>
      </c>
      <c r="B50" s="211"/>
      <c r="C50" s="212"/>
      <c r="D50" s="377">
        <v>10400</v>
      </c>
      <c r="E50" s="397"/>
      <c r="F50" s="340">
        <f t="shared" si="1"/>
        <v>2400</v>
      </c>
      <c r="G50" s="341"/>
      <c r="H50" s="88">
        <v>-8000</v>
      </c>
      <c r="I50" s="288" t="s">
        <v>105</v>
      </c>
      <c r="J50" s="289"/>
      <c r="K50" s="290"/>
    </row>
    <row r="51" spans="1:14" s="3" customFormat="1" ht="51.75" customHeight="1" x14ac:dyDescent="0.25">
      <c r="A51" s="229" t="s">
        <v>110</v>
      </c>
      <c r="B51" s="398"/>
      <c r="C51" s="399"/>
      <c r="D51" s="377"/>
      <c r="E51" s="400"/>
      <c r="F51" s="377">
        <f t="shared" ref="F51" si="2">D51+H51</f>
        <v>8000</v>
      </c>
      <c r="G51" s="401"/>
      <c r="H51" s="88">
        <v>8000</v>
      </c>
      <c r="I51" s="402" t="s">
        <v>117</v>
      </c>
      <c r="J51" s="403"/>
      <c r="K51" s="404"/>
    </row>
    <row r="52" spans="1:14" s="3" customFormat="1" ht="16.5" customHeight="1" x14ac:dyDescent="0.25">
      <c r="A52" s="248" t="s">
        <v>20</v>
      </c>
      <c r="B52" s="249"/>
      <c r="C52" s="250"/>
      <c r="D52" s="227">
        <f>SUM(D54:E65)</f>
        <v>2203669.1</v>
      </c>
      <c r="E52" s="228"/>
      <c r="F52" s="227">
        <f>SUM(F54:G65)</f>
        <v>1781392.77</v>
      </c>
      <c r="G52" s="228"/>
      <c r="H52" s="91">
        <f>SUM(H53:H65)</f>
        <v>-422276.33</v>
      </c>
      <c r="I52" s="287"/>
      <c r="J52" s="287"/>
      <c r="K52" s="287"/>
    </row>
    <row r="53" spans="1:14" s="3" customFormat="1" ht="77.25" hidden="1" customHeight="1" x14ac:dyDescent="0.25">
      <c r="A53" s="193" t="s">
        <v>51</v>
      </c>
      <c r="B53" s="260"/>
      <c r="C53" s="261"/>
      <c r="D53" s="391">
        <f>9180+22320</f>
        <v>31500</v>
      </c>
      <c r="E53" s="393"/>
      <c r="F53" s="391">
        <f t="shared" ref="F53:F75" si="3">D53+H53</f>
        <v>31500</v>
      </c>
      <c r="G53" s="393"/>
      <c r="H53" s="78"/>
      <c r="I53" s="208"/>
      <c r="J53" s="256"/>
      <c r="K53" s="257"/>
    </row>
    <row r="54" spans="1:14" s="3" customFormat="1" ht="54.75" customHeight="1" x14ac:dyDescent="0.25">
      <c r="A54" s="193" t="s">
        <v>81</v>
      </c>
      <c r="B54" s="205"/>
      <c r="C54" s="206"/>
      <c r="D54" s="391">
        <v>3000</v>
      </c>
      <c r="E54" s="392"/>
      <c r="F54" s="391">
        <f t="shared" si="3"/>
        <v>0</v>
      </c>
      <c r="G54" s="393"/>
      <c r="H54" s="78">
        <v>-3000</v>
      </c>
      <c r="I54" s="288" t="s">
        <v>118</v>
      </c>
      <c r="J54" s="289"/>
      <c r="K54" s="290"/>
    </row>
    <row r="55" spans="1:14" s="3" customFormat="1" ht="52.5" customHeight="1" x14ac:dyDescent="0.25">
      <c r="A55" s="193" t="s">
        <v>27</v>
      </c>
      <c r="B55" s="205"/>
      <c r="C55" s="206"/>
      <c r="D55" s="391">
        <v>21637.98</v>
      </c>
      <c r="E55" s="392"/>
      <c r="F55" s="391">
        <f t="shared" si="3"/>
        <v>21223.8</v>
      </c>
      <c r="G55" s="393"/>
      <c r="H55" s="78">
        <v>-414.18</v>
      </c>
      <c r="I55" s="288" t="s">
        <v>133</v>
      </c>
      <c r="J55" s="289"/>
      <c r="K55" s="290"/>
    </row>
    <row r="56" spans="1:14" s="3" customFormat="1" ht="27" customHeight="1" x14ac:dyDescent="0.25">
      <c r="A56" s="193" t="s">
        <v>42</v>
      </c>
      <c r="B56" s="205"/>
      <c r="C56" s="206"/>
      <c r="D56" s="391">
        <v>17193</v>
      </c>
      <c r="E56" s="392"/>
      <c r="F56" s="391">
        <f t="shared" si="3"/>
        <v>17193</v>
      </c>
      <c r="G56" s="393"/>
      <c r="H56" s="78"/>
      <c r="I56" s="288"/>
      <c r="J56" s="289"/>
      <c r="K56" s="290"/>
    </row>
    <row r="57" spans="1:14" s="3" customFormat="1" ht="63" customHeight="1" x14ac:dyDescent="0.25">
      <c r="A57" s="193" t="s">
        <v>94</v>
      </c>
      <c r="B57" s="205"/>
      <c r="C57" s="206"/>
      <c r="D57" s="391">
        <v>60000</v>
      </c>
      <c r="E57" s="392"/>
      <c r="F57" s="391">
        <f t="shared" si="3"/>
        <v>55000</v>
      </c>
      <c r="G57" s="393"/>
      <c r="H57" s="78">
        <v>-5000</v>
      </c>
      <c r="I57" s="288" t="s">
        <v>133</v>
      </c>
      <c r="J57" s="289"/>
      <c r="K57" s="290"/>
    </row>
    <row r="58" spans="1:14" s="3" customFormat="1" ht="66.75" customHeight="1" x14ac:dyDescent="0.25">
      <c r="A58" s="193" t="s">
        <v>93</v>
      </c>
      <c r="B58" s="205"/>
      <c r="C58" s="206"/>
      <c r="D58" s="391">
        <v>35208.51</v>
      </c>
      <c r="E58" s="392"/>
      <c r="F58" s="391">
        <f t="shared" si="3"/>
        <v>35385.599999999999</v>
      </c>
      <c r="G58" s="393"/>
      <c r="H58" s="92">
        <v>177.09</v>
      </c>
      <c r="I58" s="288" t="s">
        <v>134</v>
      </c>
      <c r="J58" s="289"/>
      <c r="K58" s="290"/>
    </row>
    <row r="59" spans="1:14" s="3" customFormat="1" ht="16.5" customHeight="1" x14ac:dyDescent="0.25">
      <c r="A59" s="193" t="s">
        <v>95</v>
      </c>
      <c r="B59" s="205"/>
      <c r="C59" s="206"/>
      <c r="D59" s="391">
        <v>300000</v>
      </c>
      <c r="E59" s="392"/>
      <c r="F59" s="391">
        <f t="shared" si="3"/>
        <v>300000</v>
      </c>
      <c r="G59" s="393"/>
      <c r="H59" s="93"/>
      <c r="I59" s="208"/>
      <c r="J59" s="209"/>
      <c r="K59" s="210"/>
    </row>
    <row r="60" spans="1:14" s="3" customFormat="1" ht="51" customHeight="1" x14ac:dyDescent="0.25">
      <c r="A60" s="193" t="s">
        <v>75</v>
      </c>
      <c r="B60" s="205"/>
      <c r="C60" s="206"/>
      <c r="D60" s="391">
        <v>1688400</v>
      </c>
      <c r="E60" s="392"/>
      <c r="F60" s="391">
        <f t="shared" si="3"/>
        <v>1257200</v>
      </c>
      <c r="G60" s="393"/>
      <c r="H60" s="78">
        <f>-336000-95200</f>
        <v>-431200</v>
      </c>
      <c r="I60" s="394" t="s">
        <v>139</v>
      </c>
      <c r="J60" s="395"/>
      <c r="K60" s="396"/>
    </row>
    <row r="61" spans="1:14" s="3" customFormat="1" ht="16.5" customHeight="1" x14ac:dyDescent="0.25">
      <c r="A61" s="193" t="s">
        <v>38</v>
      </c>
      <c r="B61" s="205"/>
      <c r="C61" s="206"/>
      <c r="D61" s="340">
        <v>4000</v>
      </c>
      <c r="E61" s="363"/>
      <c r="F61" s="340">
        <f t="shared" si="3"/>
        <v>4000</v>
      </c>
      <c r="G61" s="341"/>
      <c r="H61" s="88"/>
      <c r="I61" s="208"/>
      <c r="J61" s="209"/>
      <c r="K61" s="210"/>
    </row>
    <row r="62" spans="1:14" s="3" customFormat="1" ht="37.5" customHeight="1" x14ac:dyDescent="0.25">
      <c r="A62" s="193" t="s">
        <v>49</v>
      </c>
      <c r="B62" s="205"/>
      <c r="C62" s="206"/>
      <c r="D62" s="340">
        <v>20200</v>
      </c>
      <c r="E62" s="363"/>
      <c r="F62" s="340">
        <f t="shared" si="3"/>
        <v>18900</v>
      </c>
      <c r="G62" s="341"/>
      <c r="H62" s="88">
        <v>-1300</v>
      </c>
      <c r="I62" s="288" t="s">
        <v>105</v>
      </c>
      <c r="J62" s="289"/>
      <c r="K62" s="290"/>
      <c r="N62" s="53"/>
    </row>
    <row r="63" spans="1:14" s="3" customFormat="1" ht="16.5" customHeight="1" x14ac:dyDescent="0.25">
      <c r="A63" s="193" t="s">
        <v>37</v>
      </c>
      <c r="B63" s="211"/>
      <c r="C63" s="212"/>
      <c r="D63" s="340">
        <v>7500</v>
      </c>
      <c r="E63" s="363"/>
      <c r="F63" s="340">
        <f t="shared" si="3"/>
        <v>7500</v>
      </c>
      <c r="G63" s="341"/>
      <c r="H63" s="88"/>
      <c r="I63" s="208"/>
      <c r="J63" s="209"/>
      <c r="K63" s="210"/>
    </row>
    <row r="64" spans="1:14" s="3" customFormat="1" ht="42" customHeight="1" x14ac:dyDescent="0.25">
      <c r="A64" s="193" t="s">
        <v>39</v>
      </c>
      <c r="B64" s="205"/>
      <c r="C64" s="206"/>
      <c r="D64" s="340">
        <v>40678</v>
      </c>
      <c r="E64" s="363"/>
      <c r="F64" s="340">
        <f>D64+H64</f>
        <v>42250.37</v>
      </c>
      <c r="G64" s="341"/>
      <c r="H64" s="88">
        <f>1749.46-177.09</f>
        <v>1572.3700000000001</v>
      </c>
      <c r="I64" s="288" t="s">
        <v>115</v>
      </c>
      <c r="J64" s="289"/>
      <c r="K64" s="290"/>
    </row>
    <row r="65" spans="1:11" s="3" customFormat="1" ht="87" customHeight="1" x14ac:dyDescent="0.25">
      <c r="A65" s="270" t="s">
        <v>109</v>
      </c>
      <c r="B65" s="271"/>
      <c r="C65" s="272"/>
      <c r="D65" s="340">
        <v>5851.61</v>
      </c>
      <c r="E65" s="363"/>
      <c r="F65" s="340">
        <f>D65+H65</f>
        <v>22740</v>
      </c>
      <c r="G65" s="341"/>
      <c r="H65" s="88">
        <v>16888.39</v>
      </c>
      <c r="I65" s="270" t="s">
        <v>106</v>
      </c>
      <c r="J65" s="338"/>
      <c r="K65" s="339"/>
    </row>
    <row r="66" spans="1:11" s="3" customFormat="1" ht="32.25" customHeight="1" x14ac:dyDescent="0.25">
      <c r="A66" s="248" t="s">
        <v>21</v>
      </c>
      <c r="B66" s="249"/>
      <c r="C66" s="250"/>
      <c r="D66" s="227">
        <f>SUM(D67:E69)</f>
        <v>154000</v>
      </c>
      <c r="E66" s="228"/>
      <c r="F66" s="227">
        <f t="shared" si="3"/>
        <v>154000</v>
      </c>
      <c r="G66" s="228"/>
      <c r="H66" s="81">
        <f>SUM(H68:H68)</f>
        <v>0</v>
      </c>
      <c r="I66" s="287"/>
      <c r="J66" s="287"/>
      <c r="K66" s="287"/>
    </row>
    <row r="67" spans="1:11" s="3" customFormat="1" ht="16.5" customHeight="1" x14ac:dyDescent="0.25">
      <c r="A67" s="193" t="s">
        <v>62</v>
      </c>
      <c r="B67" s="205"/>
      <c r="C67" s="206"/>
      <c r="D67" s="340">
        <v>126000</v>
      </c>
      <c r="E67" s="363"/>
      <c r="F67" s="340">
        <f t="shared" si="3"/>
        <v>126000</v>
      </c>
      <c r="G67" s="341"/>
      <c r="H67" s="90"/>
      <c r="I67" s="208"/>
      <c r="J67" s="209"/>
      <c r="K67" s="210"/>
    </row>
    <row r="68" spans="1:11" s="3" customFormat="1" ht="16.5" customHeight="1" x14ac:dyDescent="0.25">
      <c r="A68" s="193" t="s">
        <v>80</v>
      </c>
      <c r="B68" s="205"/>
      <c r="C68" s="206"/>
      <c r="D68" s="340">
        <v>16000</v>
      </c>
      <c r="E68" s="363"/>
      <c r="F68" s="340">
        <f t="shared" si="3"/>
        <v>16000</v>
      </c>
      <c r="G68" s="341"/>
      <c r="H68" s="90"/>
      <c r="I68" s="208"/>
      <c r="J68" s="209"/>
      <c r="K68" s="210"/>
    </row>
    <row r="69" spans="1:11" s="3" customFormat="1" ht="16.5" customHeight="1" x14ac:dyDescent="0.25">
      <c r="A69" s="193" t="s">
        <v>79</v>
      </c>
      <c r="B69" s="205"/>
      <c r="C69" s="206"/>
      <c r="D69" s="340">
        <v>12000</v>
      </c>
      <c r="E69" s="363"/>
      <c r="F69" s="340">
        <f t="shared" si="3"/>
        <v>12000</v>
      </c>
      <c r="G69" s="341"/>
      <c r="H69" s="90"/>
      <c r="I69" s="208"/>
      <c r="J69" s="209"/>
      <c r="K69" s="210"/>
    </row>
    <row r="70" spans="1:11" s="35" customFormat="1" ht="58.5" customHeight="1" x14ac:dyDescent="0.25">
      <c r="A70" s="224" t="s">
        <v>43</v>
      </c>
      <c r="B70" s="225"/>
      <c r="C70" s="226"/>
      <c r="D70" s="227">
        <v>4120</v>
      </c>
      <c r="E70" s="228"/>
      <c r="F70" s="227">
        <f t="shared" si="3"/>
        <v>4923.2</v>
      </c>
      <c r="G70" s="228"/>
      <c r="H70" s="91">
        <v>803.2</v>
      </c>
      <c r="I70" s="388" t="s">
        <v>136</v>
      </c>
      <c r="J70" s="389"/>
      <c r="K70" s="390"/>
    </row>
    <row r="71" spans="1:11" s="35" customFormat="1" ht="32.25" customHeight="1" x14ac:dyDescent="0.25">
      <c r="A71" s="224" t="s">
        <v>53</v>
      </c>
      <c r="B71" s="279"/>
      <c r="C71" s="280"/>
      <c r="D71" s="227">
        <f>SUM(D72:E75)</f>
        <v>310795</v>
      </c>
      <c r="E71" s="251"/>
      <c r="F71" s="227">
        <f t="shared" si="3"/>
        <v>310795</v>
      </c>
      <c r="G71" s="228"/>
      <c r="H71" s="91">
        <f>H74</f>
        <v>0</v>
      </c>
      <c r="I71" s="282"/>
      <c r="J71" s="283"/>
      <c r="K71" s="284"/>
    </row>
    <row r="72" spans="1:11" s="3" customFormat="1" ht="16.5" customHeight="1" x14ac:dyDescent="0.25">
      <c r="A72" s="193" t="s">
        <v>46</v>
      </c>
      <c r="B72" s="205"/>
      <c r="C72" s="206"/>
      <c r="D72" s="340">
        <v>1600</v>
      </c>
      <c r="E72" s="363"/>
      <c r="F72" s="340">
        <f t="shared" si="3"/>
        <v>1600</v>
      </c>
      <c r="G72" s="341"/>
      <c r="H72" s="89"/>
      <c r="I72" s="213"/>
      <c r="J72" s="214"/>
      <c r="K72" s="215"/>
    </row>
    <row r="73" spans="1:11" s="3" customFormat="1" ht="16.5" customHeight="1" x14ac:dyDescent="0.25">
      <c r="A73" s="193" t="s">
        <v>47</v>
      </c>
      <c r="B73" s="205"/>
      <c r="C73" s="206"/>
      <c r="D73" s="340">
        <v>3120</v>
      </c>
      <c r="E73" s="363"/>
      <c r="F73" s="340">
        <f t="shared" si="3"/>
        <v>3120</v>
      </c>
      <c r="G73" s="341"/>
      <c r="H73" s="89"/>
      <c r="I73" s="213"/>
      <c r="J73" s="214"/>
      <c r="K73" s="215"/>
    </row>
    <row r="74" spans="1:11" s="3" customFormat="1" ht="16.5" customHeight="1" x14ac:dyDescent="0.25">
      <c r="A74" s="193" t="s">
        <v>63</v>
      </c>
      <c r="B74" s="205"/>
      <c r="C74" s="206"/>
      <c r="D74" s="340">
        <v>6075</v>
      </c>
      <c r="E74" s="363"/>
      <c r="F74" s="340">
        <f t="shared" si="3"/>
        <v>6075</v>
      </c>
      <c r="G74" s="341"/>
      <c r="H74" s="88"/>
      <c r="I74" s="208"/>
      <c r="J74" s="209"/>
      <c r="K74" s="210"/>
    </row>
    <row r="75" spans="1:11" s="3" customFormat="1" ht="16.5" customHeight="1" x14ac:dyDescent="0.25">
      <c r="A75" s="193" t="s">
        <v>48</v>
      </c>
      <c r="B75" s="205"/>
      <c r="C75" s="206"/>
      <c r="D75" s="340">
        <v>300000</v>
      </c>
      <c r="E75" s="363"/>
      <c r="F75" s="340">
        <f t="shared" si="3"/>
        <v>300000</v>
      </c>
      <c r="G75" s="341"/>
      <c r="H75" s="88"/>
      <c r="I75" s="208"/>
      <c r="J75" s="209"/>
      <c r="K75" s="210"/>
    </row>
    <row r="76" spans="1:11" s="35" customFormat="1" ht="27" customHeight="1" x14ac:dyDescent="0.25">
      <c r="A76" s="224" t="s">
        <v>52</v>
      </c>
      <c r="B76" s="225"/>
      <c r="C76" s="226"/>
      <c r="D76" s="227">
        <f>SUM(D77:E79)</f>
        <v>24720</v>
      </c>
      <c r="E76" s="228"/>
      <c r="F76" s="227">
        <f>SUM(F77:G79)</f>
        <v>24720</v>
      </c>
      <c r="G76" s="228"/>
      <c r="H76" s="91">
        <f>H79</f>
        <v>0</v>
      </c>
      <c r="I76" s="208"/>
      <c r="J76" s="209"/>
      <c r="K76" s="210"/>
    </row>
    <row r="77" spans="1:11" s="3" customFormat="1" ht="16.5" customHeight="1" x14ac:dyDescent="0.25">
      <c r="A77" s="193" t="s">
        <v>69</v>
      </c>
      <c r="B77" s="205"/>
      <c r="C77" s="206"/>
      <c r="D77" s="340">
        <v>18000</v>
      </c>
      <c r="E77" s="363"/>
      <c r="F77" s="340">
        <f>D77+H77</f>
        <v>18000</v>
      </c>
      <c r="G77" s="341"/>
      <c r="H77" s="88"/>
      <c r="I77" s="208"/>
      <c r="J77" s="209"/>
      <c r="K77" s="210"/>
    </row>
    <row r="78" spans="1:11" s="3" customFormat="1" ht="16.5" customHeight="1" x14ac:dyDescent="0.25">
      <c r="A78" s="193" t="s">
        <v>71</v>
      </c>
      <c r="B78" s="205"/>
      <c r="C78" s="206"/>
      <c r="D78" s="340">
        <v>4320</v>
      </c>
      <c r="E78" s="363"/>
      <c r="F78" s="340">
        <f>D78+H78</f>
        <v>4320</v>
      </c>
      <c r="G78" s="341"/>
      <c r="H78" s="88"/>
      <c r="I78" s="208"/>
      <c r="J78" s="209"/>
      <c r="K78" s="210"/>
    </row>
    <row r="79" spans="1:11" s="3" customFormat="1" ht="16.5" customHeight="1" x14ac:dyDescent="0.25">
      <c r="A79" s="193" t="s">
        <v>70</v>
      </c>
      <c r="B79" s="205"/>
      <c r="C79" s="206"/>
      <c r="D79" s="340">
        <v>2400</v>
      </c>
      <c r="E79" s="363"/>
      <c r="F79" s="340">
        <f>D79+H79</f>
        <v>2400</v>
      </c>
      <c r="G79" s="341"/>
      <c r="H79" s="88"/>
      <c r="I79" s="208"/>
      <c r="J79" s="209"/>
      <c r="K79" s="210"/>
    </row>
    <row r="80" spans="1:11" s="35" customFormat="1" ht="34.5" customHeight="1" x14ac:dyDescent="0.25">
      <c r="A80" s="224" t="s">
        <v>44</v>
      </c>
      <c r="B80" s="225"/>
      <c r="C80" s="226"/>
      <c r="D80" s="227">
        <f>SUM(D81:E82)</f>
        <v>25555.089999999997</v>
      </c>
      <c r="E80" s="228"/>
      <c r="F80" s="227">
        <f>D80+H80</f>
        <v>13762.349999999997</v>
      </c>
      <c r="G80" s="228"/>
      <c r="H80" s="91">
        <f>H82</f>
        <v>-11792.74</v>
      </c>
      <c r="I80" s="208"/>
      <c r="J80" s="209"/>
      <c r="K80" s="210"/>
    </row>
    <row r="81" spans="1:11" s="3" customFormat="1" ht="53.25" customHeight="1" x14ac:dyDescent="0.25">
      <c r="A81" s="193" t="s">
        <v>98</v>
      </c>
      <c r="B81" s="205"/>
      <c r="C81" s="206"/>
      <c r="D81" s="340">
        <v>7881.39</v>
      </c>
      <c r="E81" s="363"/>
      <c r="F81" s="340">
        <f>D81+H81</f>
        <v>7881.39</v>
      </c>
      <c r="G81" s="341"/>
      <c r="H81" s="88"/>
      <c r="I81" s="208"/>
      <c r="J81" s="209"/>
      <c r="K81" s="210"/>
    </row>
    <row r="82" spans="1:11" s="3" customFormat="1" ht="78.75" customHeight="1" x14ac:dyDescent="0.25">
      <c r="A82" s="193" t="s">
        <v>96</v>
      </c>
      <c r="B82" s="205"/>
      <c r="C82" s="206"/>
      <c r="D82" s="340">
        <f>3195.54+10546.4+3931.76</f>
        <v>17673.699999999997</v>
      </c>
      <c r="E82" s="363"/>
      <c r="F82" s="340">
        <f t="shared" ref="F82:F88" si="4">D82+H82</f>
        <v>5880.9599999999973</v>
      </c>
      <c r="G82" s="341"/>
      <c r="H82" s="88">
        <f>-10546.4-1246.34</f>
        <v>-11792.74</v>
      </c>
      <c r="I82" s="385" t="s">
        <v>140</v>
      </c>
      <c r="J82" s="386"/>
      <c r="K82" s="387"/>
    </row>
    <row r="83" spans="1:11" s="38" customFormat="1" ht="34.5" customHeight="1" x14ac:dyDescent="0.25">
      <c r="A83" s="216" t="s">
        <v>54</v>
      </c>
      <c r="B83" s="217"/>
      <c r="C83" s="218"/>
      <c r="D83" s="219">
        <f>SUM(D84:E88)</f>
        <v>26360</v>
      </c>
      <c r="E83" s="220"/>
      <c r="F83" s="219">
        <f t="shared" si="4"/>
        <v>0</v>
      </c>
      <c r="G83" s="220"/>
      <c r="H83" s="88">
        <v>-26360</v>
      </c>
      <c r="I83" s="273"/>
      <c r="J83" s="274"/>
      <c r="K83" s="275"/>
    </row>
    <row r="84" spans="1:11" s="38" customFormat="1" ht="16.5" customHeight="1" x14ac:dyDescent="0.25">
      <c r="A84" s="229" t="s">
        <v>64</v>
      </c>
      <c r="B84" s="230"/>
      <c r="C84" s="231"/>
      <c r="D84" s="377">
        <v>5600</v>
      </c>
      <c r="E84" s="378"/>
      <c r="F84" s="377">
        <f t="shared" si="4"/>
        <v>0</v>
      </c>
      <c r="G84" s="378"/>
      <c r="H84" s="88">
        <v>-5600</v>
      </c>
      <c r="I84" s="352" t="s">
        <v>128</v>
      </c>
      <c r="J84" s="353"/>
      <c r="K84" s="354"/>
    </row>
    <row r="85" spans="1:11" s="38" customFormat="1" ht="16.5" customHeight="1" x14ac:dyDescent="0.25">
      <c r="A85" s="229" t="s">
        <v>65</v>
      </c>
      <c r="B85" s="263"/>
      <c r="C85" s="264"/>
      <c r="D85" s="377">
        <v>6720</v>
      </c>
      <c r="E85" s="378"/>
      <c r="F85" s="377">
        <f t="shared" si="4"/>
        <v>0</v>
      </c>
      <c r="G85" s="378"/>
      <c r="H85" s="88">
        <v>-6720</v>
      </c>
      <c r="I85" s="379"/>
      <c r="J85" s="380"/>
      <c r="K85" s="381"/>
    </row>
    <row r="86" spans="1:11" s="38" customFormat="1" ht="16.5" customHeight="1" x14ac:dyDescent="0.25">
      <c r="A86" s="229" t="s">
        <v>66</v>
      </c>
      <c r="B86" s="230"/>
      <c r="C86" s="231"/>
      <c r="D86" s="377">
        <v>8960</v>
      </c>
      <c r="E86" s="378"/>
      <c r="F86" s="377">
        <f t="shared" si="4"/>
        <v>0</v>
      </c>
      <c r="G86" s="378"/>
      <c r="H86" s="88">
        <v>-8960</v>
      </c>
      <c r="I86" s="379"/>
      <c r="J86" s="380"/>
      <c r="K86" s="381"/>
    </row>
    <row r="87" spans="1:11" s="38" customFormat="1" ht="16.5" customHeight="1" x14ac:dyDescent="0.25">
      <c r="A87" s="229" t="s">
        <v>67</v>
      </c>
      <c r="B87" s="230"/>
      <c r="C87" s="231"/>
      <c r="D87" s="377">
        <v>4480</v>
      </c>
      <c r="E87" s="378"/>
      <c r="F87" s="377">
        <f t="shared" si="4"/>
        <v>0</v>
      </c>
      <c r="G87" s="378"/>
      <c r="H87" s="88">
        <v>-4480</v>
      </c>
      <c r="I87" s="379"/>
      <c r="J87" s="380"/>
      <c r="K87" s="381"/>
    </row>
    <row r="88" spans="1:11" s="3" customFormat="1" ht="16.5" customHeight="1" x14ac:dyDescent="0.25">
      <c r="A88" s="229" t="s">
        <v>68</v>
      </c>
      <c r="B88" s="230"/>
      <c r="C88" s="231"/>
      <c r="D88" s="377">
        <v>600</v>
      </c>
      <c r="E88" s="378"/>
      <c r="F88" s="377">
        <f t="shared" si="4"/>
        <v>0</v>
      </c>
      <c r="G88" s="378"/>
      <c r="H88" s="88">
        <v>-600</v>
      </c>
      <c r="I88" s="382"/>
      <c r="J88" s="383"/>
      <c r="K88" s="384"/>
    </row>
    <row r="89" spans="1:11" s="3" customFormat="1" x14ac:dyDescent="0.25">
      <c r="A89" s="201" t="s">
        <v>11</v>
      </c>
      <c r="B89" s="201"/>
      <c r="C89" s="201"/>
      <c r="D89" s="361">
        <f>D34+D35+D36+D40+D44+D52+D66+D70+D71+D76+D80+D83</f>
        <v>8599073</v>
      </c>
      <c r="E89" s="362"/>
      <c r="F89" s="361">
        <f>F34+F35+F36+F40+F44+F52+F66+F70+F71+F76+F80+F83</f>
        <v>8184414.9999999991</v>
      </c>
      <c r="G89" s="362"/>
      <c r="H89" s="80">
        <f>H34+H35+H44+H52+H66+H70+H71+H76+H80+H83</f>
        <v>-414658</v>
      </c>
      <c r="I89" s="204"/>
      <c r="J89" s="204"/>
      <c r="K89" s="204"/>
    </row>
    <row r="90" spans="1:11" s="3" customFormat="1" x14ac:dyDescent="0.25">
      <c r="A90" s="8"/>
      <c r="B90" s="8"/>
      <c r="C90" s="8"/>
      <c r="D90" s="9"/>
      <c r="E90" s="9"/>
      <c r="F90" s="9"/>
      <c r="G90" s="9"/>
      <c r="H90" s="9"/>
      <c r="I90" s="10"/>
      <c r="J90" s="10"/>
      <c r="K90" s="10"/>
    </row>
    <row r="91" spans="1:11" s="3" customFormat="1" x14ac:dyDescent="0.25">
      <c r="A91" s="8"/>
      <c r="B91" s="8"/>
      <c r="C91" s="8"/>
      <c r="D91" s="9"/>
      <c r="E91" s="9"/>
      <c r="F91" s="9"/>
      <c r="G91" s="9"/>
      <c r="H91" s="9"/>
      <c r="I91" s="10"/>
      <c r="J91" s="10"/>
      <c r="K91" s="10"/>
    </row>
    <row r="92" spans="1:11" s="3" customFormat="1" x14ac:dyDescent="0.25">
      <c r="A92" s="8"/>
      <c r="B92" s="8"/>
      <c r="C92" s="8"/>
      <c r="D92" s="9"/>
      <c r="E92" s="9"/>
      <c r="F92" s="9"/>
      <c r="G92" s="9"/>
      <c r="H92" s="9"/>
      <c r="I92" s="10"/>
      <c r="J92" s="10"/>
      <c r="K92" s="10"/>
    </row>
    <row r="93" spans="1:11" ht="16.5" customHeight="1" x14ac:dyDescent="0.25">
      <c r="A93" s="234" t="s">
        <v>99</v>
      </c>
      <c r="B93" s="234"/>
      <c r="C93" s="234"/>
      <c r="D93" s="234"/>
      <c r="E93" s="234"/>
      <c r="F93" s="234"/>
      <c r="G93" s="234"/>
      <c r="H93" s="234"/>
      <c r="I93" s="234"/>
      <c r="J93" s="234"/>
      <c r="K93" s="234"/>
    </row>
    <row r="95" spans="1:11" x14ac:dyDescent="0.25">
      <c r="A95" s="204"/>
      <c r="B95" s="204"/>
      <c r="C95" s="204"/>
      <c r="D95" s="235" t="s">
        <v>5</v>
      </c>
      <c r="E95" s="235"/>
      <c r="F95" s="235" t="s">
        <v>6</v>
      </c>
      <c r="G95" s="235"/>
      <c r="H95" s="68" t="s">
        <v>14</v>
      </c>
      <c r="I95" s="236" t="s">
        <v>13</v>
      </c>
      <c r="J95" s="237"/>
      <c r="K95" s="238"/>
    </row>
    <row r="96" spans="1:11" ht="21" customHeight="1" x14ac:dyDescent="0.25">
      <c r="A96" s="239" t="s">
        <v>15</v>
      </c>
      <c r="B96" s="239"/>
      <c r="C96" s="239"/>
      <c r="D96" s="285">
        <v>449100.64</v>
      </c>
      <c r="E96" s="286"/>
      <c r="F96" s="285">
        <f>D96+H96</f>
        <v>0</v>
      </c>
      <c r="G96" s="286"/>
      <c r="H96" s="79">
        <v>-449100.64</v>
      </c>
      <c r="I96" s="371" t="s">
        <v>128</v>
      </c>
      <c r="J96" s="372"/>
      <c r="K96" s="373"/>
    </row>
    <row r="97" spans="1:11" ht="28.5" customHeight="1" x14ac:dyDescent="0.25">
      <c r="A97" s="242" t="s">
        <v>16</v>
      </c>
      <c r="B97" s="243"/>
      <c r="C97" s="244"/>
      <c r="D97" s="285">
        <v>135628.39000000001</v>
      </c>
      <c r="E97" s="286"/>
      <c r="F97" s="285">
        <f>D97+H97</f>
        <v>0</v>
      </c>
      <c r="G97" s="286"/>
      <c r="H97" s="79">
        <v>-135628.39000000001</v>
      </c>
      <c r="I97" s="374"/>
      <c r="J97" s="375"/>
      <c r="K97" s="376"/>
    </row>
    <row r="98" spans="1:11" ht="27.75" customHeight="1" x14ac:dyDescent="0.25">
      <c r="A98" s="248" t="s">
        <v>30</v>
      </c>
      <c r="B98" s="249"/>
      <c r="C98" s="250"/>
      <c r="D98" s="285">
        <f>SUM(D99:E102)</f>
        <v>44383.28</v>
      </c>
      <c r="E98" s="369"/>
      <c r="F98" s="285">
        <f t="shared" ref="F98" si="5">D98+H98</f>
        <v>37557.079999999994</v>
      </c>
      <c r="G98" s="370"/>
      <c r="H98" s="82">
        <f>SUM(H99:H102)</f>
        <v>-6826.2000000000044</v>
      </c>
      <c r="I98" s="213"/>
      <c r="J98" s="214"/>
      <c r="K98" s="215"/>
    </row>
    <row r="99" spans="1:11" ht="30.75" customHeight="1" x14ac:dyDescent="0.25">
      <c r="A99" s="193" t="s">
        <v>73</v>
      </c>
      <c r="B99" s="205"/>
      <c r="C99" s="206"/>
      <c r="D99" s="364">
        <v>40077.94</v>
      </c>
      <c r="E99" s="365"/>
      <c r="F99" s="364">
        <f>D99+H99</f>
        <v>0</v>
      </c>
      <c r="G99" s="365"/>
      <c r="H99" s="94">
        <v>-40077.94</v>
      </c>
      <c r="I99" s="371" t="s">
        <v>128</v>
      </c>
      <c r="J99" s="372"/>
      <c r="K99" s="373"/>
    </row>
    <row r="100" spans="1:11" ht="30.75" customHeight="1" x14ac:dyDescent="0.25">
      <c r="A100" s="193" t="s">
        <v>125</v>
      </c>
      <c r="B100" s="205"/>
      <c r="C100" s="206"/>
      <c r="D100" s="364"/>
      <c r="E100" s="365"/>
      <c r="F100" s="364">
        <f>D100+H100</f>
        <v>33251.74</v>
      </c>
      <c r="G100" s="365"/>
      <c r="H100" s="94">
        <f>35676.74-2425</f>
        <v>33251.74</v>
      </c>
      <c r="I100" s="374"/>
      <c r="J100" s="375"/>
      <c r="K100" s="376"/>
    </row>
    <row r="101" spans="1:11" ht="16.5" customHeight="1" x14ac:dyDescent="0.25">
      <c r="A101" s="193" t="s">
        <v>28</v>
      </c>
      <c r="B101" s="205"/>
      <c r="C101" s="206"/>
      <c r="D101" s="364">
        <v>2425</v>
      </c>
      <c r="E101" s="365"/>
      <c r="F101" s="364">
        <f>D101+H101</f>
        <v>2425</v>
      </c>
      <c r="G101" s="365"/>
      <c r="H101" s="96"/>
      <c r="I101" s="208"/>
      <c r="J101" s="209"/>
      <c r="K101" s="210"/>
    </row>
    <row r="102" spans="1:11" ht="16.5" customHeight="1" x14ac:dyDescent="0.25">
      <c r="A102" s="193" t="s">
        <v>29</v>
      </c>
      <c r="B102" s="205"/>
      <c r="C102" s="206"/>
      <c r="D102" s="364">
        <v>1880.34</v>
      </c>
      <c r="E102" s="365"/>
      <c r="F102" s="364">
        <v>1880.34</v>
      </c>
      <c r="G102" s="365"/>
      <c r="H102" s="94"/>
      <c r="I102" s="208"/>
      <c r="J102" s="209"/>
      <c r="K102" s="210"/>
    </row>
    <row r="103" spans="1:11" ht="35.25" customHeight="1" x14ac:dyDescent="0.25">
      <c r="A103" s="248" t="s">
        <v>31</v>
      </c>
      <c r="B103" s="249"/>
      <c r="C103" s="250"/>
      <c r="D103" s="285">
        <v>30000</v>
      </c>
      <c r="E103" s="286"/>
      <c r="F103" s="285">
        <f>D103+H103</f>
        <v>30000</v>
      </c>
      <c r="G103" s="286"/>
      <c r="H103" s="79"/>
      <c r="I103" s="208"/>
      <c r="J103" s="209"/>
      <c r="K103" s="210"/>
    </row>
    <row r="104" spans="1:11" ht="16.5" customHeight="1" x14ac:dyDescent="0.25">
      <c r="A104" s="248" t="s">
        <v>20</v>
      </c>
      <c r="B104" s="249"/>
      <c r="C104" s="250"/>
      <c r="D104" s="285">
        <f>SUM(D105:E109)</f>
        <v>656400</v>
      </c>
      <c r="E104" s="286"/>
      <c r="F104" s="285">
        <f t="shared" ref="F104:F111" si="6">D104+H104</f>
        <v>518600</v>
      </c>
      <c r="G104" s="286"/>
      <c r="H104" s="82">
        <f>SUM(H105:H109)</f>
        <v>-137800</v>
      </c>
      <c r="I104" s="204"/>
      <c r="J104" s="204"/>
      <c r="K104" s="204"/>
    </row>
    <row r="105" spans="1:11" s="3" customFormat="1" ht="28.5" customHeight="1" x14ac:dyDescent="0.25">
      <c r="A105" s="193" t="s">
        <v>74</v>
      </c>
      <c r="B105" s="205"/>
      <c r="C105" s="206"/>
      <c r="D105" s="364">
        <v>268800</v>
      </c>
      <c r="E105" s="365"/>
      <c r="F105" s="364">
        <f t="shared" si="6"/>
        <v>0</v>
      </c>
      <c r="G105" s="366"/>
      <c r="H105" s="97">
        <v>-268800</v>
      </c>
      <c r="I105" s="329" t="s">
        <v>128</v>
      </c>
      <c r="J105" s="330"/>
      <c r="K105" s="331"/>
    </row>
    <row r="106" spans="1:11" s="3" customFormat="1" ht="26.25" customHeight="1" x14ac:dyDescent="0.25">
      <c r="A106" s="193" t="s">
        <v>76</v>
      </c>
      <c r="B106" s="205"/>
      <c r="C106" s="206"/>
      <c r="D106" s="364">
        <v>193200</v>
      </c>
      <c r="E106" s="365"/>
      <c r="F106" s="364">
        <f t="shared" si="6"/>
        <v>0</v>
      </c>
      <c r="G106" s="366"/>
      <c r="H106" s="97">
        <v>-193200</v>
      </c>
      <c r="I106" s="332"/>
      <c r="J106" s="333"/>
      <c r="K106" s="334"/>
    </row>
    <row r="107" spans="1:11" s="3" customFormat="1" ht="28.5" customHeight="1" x14ac:dyDescent="0.25">
      <c r="A107" s="193" t="s">
        <v>126</v>
      </c>
      <c r="B107" s="205"/>
      <c r="C107" s="206"/>
      <c r="D107" s="364"/>
      <c r="E107" s="365"/>
      <c r="F107" s="364">
        <f t="shared" ref="F107:F108" si="7">D107+H107</f>
        <v>179200</v>
      </c>
      <c r="G107" s="366"/>
      <c r="H107" s="97">
        <v>179200</v>
      </c>
      <c r="I107" s="332"/>
      <c r="J107" s="333"/>
      <c r="K107" s="334"/>
    </row>
    <row r="108" spans="1:11" s="3" customFormat="1" ht="28.5" customHeight="1" x14ac:dyDescent="0.25">
      <c r="A108" s="193" t="s">
        <v>127</v>
      </c>
      <c r="B108" s="205"/>
      <c r="C108" s="206"/>
      <c r="D108" s="364"/>
      <c r="E108" s="365"/>
      <c r="F108" s="364">
        <f t="shared" si="7"/>
        <v>128800</v>
      </c>
      <c r="G108" s="366"/>
      <c r="H108" s="97">
        <v>128800</v>
      </c>
      <c r="I108" s="332"/>
      <c r="J108" s="333"/>
      <c r="K108" s="334"/>
    </row>
    <row r="109" spans="1:11" s="3" customFormat="1" ht="16.5" customHeight="1" x14ac:dyDescent="0.25">
      <c r="A109" s="193" t="s">
        <v>77</v>
      </c>
      <c r="B109" s="205"/>
      <c r="C109" s="206"/>
      <c r="D109" s="364">
        <v>194400</v>
      </c>
      <c r="E109" s="365"/>
      <c r="F109" s="364">
        <f t="shared" si="6"/>
        <v>210600</v>
      </c>
      <c r="G109" s="366"/>
      <c r="H109" s="97">
        <v>16200</v>
      </c>
      <c r="I109" s="335"/>
      <c r="J109" s="336"/>
      <c r="K109" s="337"/>
    </row>
    <row r="110" spans="1:11" ht="16.5" customHeight="1" x14ac:dyDescent="0.25">
      <c r="A110" s="248" t="s">
        <v>36</v>
      </c>
      <c r="B110" s="249"/>
      <c r="C110" s="250"/>
      <c r="D110" s="285">
        <f>D111</f>
        <v>6400</v>
      </c>
      <c r="E110" s="286"/>
      <c r="F110" s="285">
        <f t="shared" si="6"/>
        <v>6400</v>
      </c>
      <c r="G110" s="286"/>
      <c r="H110" s="82">
        <f>SUM(H111:H111)</f>
        <v>0</v>
      </c>
      <c r="I110" s="204"/>
      <c r="J110" s="204"/>
      <c r="K110" s="204"/>
    </row>
    <row r="111" spans="1:11" s="3" customFormat="1" ht="16.5" customHeight="1" x14ac:dyDescent="0.25">
      <c r="A111" s="193" t="s">
        <v>78</v>
      </c>
      <c r="B111" s="205"/>
      <c r="C111" s="206"/>
      <c r="D111" s="364">
        <v>6400</v>
      </c>
      <c r="E111" s="365"/>
      <c r="F111" s="364">
        <f t="shared" si="6"/>
        <v>6400</v>
      </c>
      <c r="G111" s="366"/>
      <c r="H111" s="95"/>
      <c r="I111" s="213"/>
      <c r="J111" s="214"/>
      <c r="K111" s="215"/>
    </row>
    <row r="112" spans="1:11" s="76" customFormat="1" ht="32.25" customHeight="1" x14ac:dyDescent="0.25">
      <c r="A112" s="224" t="s">
        <v>44</v>
      </c>
      <c r="B112" s="225"/>
      <c r="C112" s="226"/>
      <c r="D112" s="285">
        <f>SUM(D113:E113)</f>
        <v>10338.89</v>
      </c>
      <c r="E112" s="286"/>
      <c r="F112" s="285">
        <f>D112+H112</f>
        <v>2055.2699999999986</v>
      </c>
      <c r="G112" s="286"/>
      <c r="H112" s="79">
        <f>H113</f>
        <v>-8283.6200000000008</v>
      </c>
      <c r="I112" s="270"/>
      <c r="J112" s="271"/>
      <c r="K112" s="272"/>
    </row>
    <row r="113" spans="1:11" s="3" customFormat="1" ht="64.5" customHeight="1" x14ac:dyDescent="0.25">
      <c r="A113" s="229" t="s">
        <v>97</v>
      </c>
      <c r="B113" s="230"/>
      <c r="C113" s="231"/>
      <c r="D113" s="364">
        <v>10338.89</v>
      </c>
      <c r="E113" s="365"/>
      <c r="F113" s="364">
        <f>D113</f>
        <v>10338.89</v>
      </c>
      <c r="G113" s="366"/>
      <c r="H113" s="94">
        <v>-8283.6200000000008</v>
      </c>
      <c r="I113" s="273" t="s">
        <v>128</v>
      </c>
      <c r="J113" s="274"/>
      <c r="K113" s="275"/>
    </row>
    <row r="114" spans="1:11" s="38" customFormat="1" ht="39" customHeight="1" x14ac:dyDescent="0.25">
      <c r="A114" s="216" t="s">
        <v>54</v>
      </c>
      <c r="B114" s="217"/>
      <c r="C114" s="218"/>
      <c r="D114" s="367">
        <f>SUM(D115:E118)</f>
        <v>3680</v>
      </c>
      <c r="E114" s="368"/>
      <c r="F114" s="367">
        <f t="shared" ref="F114:F118" si="8">D114+H114</f>
        <v>0</v>
      </c>
      <c r="G114" s="368"/>
      <c r="H114" s="94">
        <f>H115+H116+H117+H118</f>
        <v>-3680</v>
      </c>
      <c r="I114" s="273"/>
      <c r="J114" s="274"/>
      <c r="K114" s="275"/>
    </row>
    <row r="115" spans="1:11" s="38" customFormat="1" ht="16.5" customHeight="1" x14ac:dyDescent="0.25">
      <c r="A115" s="229" t="s">
        <v>82</v>
      </c>
      <c r="B115" s="230"/>
      <c r="C115" s="231"/>
      <c r="D115" s="350">
        <v>800</v>
      </c>
      <c r="E115" s="351"/>
      <c r="F115" s="350">
        <f t="shared" si="8"/>
        <v>0</v>
      </c>
      <c r="G115" s="351"/>
      <c r="H115" s="94">
        <v>-800</v>
      </c>
      <c r="I115" s="352" t="s">
        <v>128</v>
      </c>
      <c r="J115" s="353"/>
      <c r="K115" s="354"/>
    </row>
    <row r="116" spans="1:11" s="38" customFormat="1" ht="16.5" customHeight="1" x14ac:dyDescent="0.25">
      <c r="A116" s="229" t="s">
        <v>83</v>
      </c>
      <c r="B116" s="263"/>
      <c r="C116" s="264"/>
      <c r="D116" s="350">
        <v>960</v>
      </c>
      <c r="E116" s="351"/>
      <c r="F116" s="350">
        <f t="shared" si="8"/>
        <v>0</v>
      </c>
      <c r="G116" s="351"/>
      <c r="H116" s="94">
        <v>-960</v>
      </c>
      <c r="I116" s="355"/>
      <c r="J116" s="356"/>
      <c r="K116" s="357"/>
    </row>
    <row r="117" spans="1:11" s="38" customFormat="1" ht="16.5" customHeight="1" x14ac:dyDescent="0.25">
      <c r="A117" s="229" t="s">
        <v>84</v>
      </c>
      <c r="B117" s="230"/>
      <c r="C117" s="231"/>
      <c r="D117" s="350">
        <v>1280</v>
      </c>
      <c r="E117" s="351"/>
      <c r="F117" s="350">
        <f t="shared" si="8"/>
        <v>0</v>
      </c>
      <c r="G117" s="351"/>
      <c r="H117" s="94">
        <v>-1280</v>
      </c>
      <c r="I117" s="355"/>
      <c r="J117" s="356"/>
      <c r="K117" s="357"/>
    </row>
    <row r="118" spans="1:11" s="38" customFormat="1" ht="16.5" customHeight="1" x14ac:dyDescent="0.25">
      <c r="A118" s="229" t="s">
        <v>85</v>
      </c>
      <c r="B118" s="230"/>
      <c r="C118" s="231"/>
      <c r="D118" s="350">
        <v>640</v>
      </c>
      <c r="E118" s="351"/>
      <c r="F118" s="350">
        <f t="shared" si="8"/>
        <v>0</v>
      </c>
      <c r="G118" s="351"/>
      <c r="H118" s="94">
        <v>-640</v>
      </c>
      <c r="I118" s="358"/>
      <c r="J118" s="359"/>
      <c r="K118" s="360"/>
    </row>
    <row r="119" spans="1:11" x14ac:dyDescent="0.25">
      <c r="A119" s="201" t="s">
        <v>11</v>
      </c>
      <c r="B119" s="201"/>
      <c r="C119" s="201"/>
      <c r="D119" s="202">
        <f>D96+D97+D98+D103+D104+D110+D112+D114</f>
        <v>1335931.2</v>
      </c>
      <c r="E119" s="203"/>
      <c r="F119" s="202">
        <f>F96+F97+F98+F103+F104+F110+F112+F114</f>
        <v>594612.35</v>
      </c>
      <c r="G119" s="203"/>
      <c r="H119" s="83">
        <f>H96+H97+H98+H103+H104+H110+H112+H114</f>
        <v>-741318.85</v>
      </c>
      <c r="I119" s="204"/>
      <c r="J119" s="204"/>
      <c r="K119" s="204"/>
    </row>
    <row r="120" spans="1:11" ht="12" customHeight="1" x14ac:dyDescent="0.25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</row>
    <row r="121" spans="1:11" ht="12" customHeight="1" x14ac:dyDescent="0.25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</row>
    <row r="122" spans="1:11" ht="12" customHeight="1" x14ac:dyDescent="0.25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</row>
    <row r="123" spans="1:11" ht="12" customHeigh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</row>
    <row r="124" spans="1:11" ht="12" customHeight="1" x14ac:dyDescent="0.25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</row>
    <row r="125" spans="1:11" ht="12" customHeight="1" x14ac:dyDescent="0.2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</row>
    <row r="126" spans="1:11" x14ac:dyDescent="0.25">
      <c r="A126" s="266" t="s">
        <v>100</v>
      </c>
      <c r="B126" s="266"/>
      <c r="C126" s="266"/>
      <c r="D126" s="266"/>
      <c r="E126" s="266"/>
      <c r="F126" s="266"/>
      <c r="G126" s="266"/>
      <c r="H126" s="266"/>
      <c r="I126" s="266"/>
      <c r="J126" s="266"/>
      <c r="K126" s="266"/>
    </row>
    <row r="127" spans="1:11" ht="8.25" customHeight="1" x14ac:dyDescent="0.25">
      <c r="A127" s="267"/>
      <c r="B127" s="267"/>
      <c r="C127" s="267"/>
      <c r="D127" s="267"/>
      <c r="E127" s="267"/>
      <c r="F127" s="267"/>
      <c r="G127" s="267"/>
      <c r="H127" s="267"/>
      <c r="I127" s="267"/>
      <c r="J127" s="267"/>
      <c r="K127" s="267"/>
    </row>
    <row r="128" spans="1:11" x14ac:dyDescent="0.25">
      <c r="A128" s="204"/>
      <c r="B128" s="204"/>
      <c r="C128" s="204"/>
      <c r="D128" s="235" t="s">
        <v>5</v>
      </c>
      <c r="E128" s="235"/>
      <c r="F128" s="235" t="s">
        <v>6</v>
      </c>
      <c r="G128" s="235"/>
      <c r="H128" s="68" t="s">
        <v>14</v>
      </c>
      <c r="I128" s="236" t="s">
        <v>13</v>
      </c>
      <c r="J128" s="237"/>
      <c r="K128" s="238"/>
    </row>
    <row r="129" spans="1:11" s="35" customFormat="1" ht="33" customHeight="1" x14ac:dyDescent="0.25">
      <c r="A129" s="248" t="s">
        <v>19</v>
      </c>
      <c r="B129" s="249"/>
      <c r="C129" s="250"/>
      <c r="D129" s="227">
        <f>SUM(D130:E131)</f>
        <v>249950.8</v>
      </c>
      <c r="E129" s="228"/>
      <c r="F129" s="227">
        <f>SUM(F130:G136)</f>
        <v>793315.97000000009</v>
      </c>
      <c r="G129" s="228"/>
      <c r="H129" s="79">
        <f>SUM(H130:H136)</f>
        <v>543365.17000000004</v>
      </c>
      <c r="I129" s="198"/>
      <c r="J129" s="199"/>
      <c r="K129" s="200"/>
    </row>
    <row r="130" spans="1:11" s="35" customFormat="1" ht="42.75" customHeight="1" x14ac:dyDescent="0.25">
      <c r="A130" s="193" t="s">
        <v>86</v>
      </c>
      <c r="B130" s="260"/>
      <c r="C130" s="261"/>
      <c r="D130" s="196">
        <v>150136.29999999999</v>
      </c>
      <c r="E130" s="268"/>
      <c r="F130" s="340">
        <f t="shared" ref="F130" si="9">D130+H130</f>
        <v>0</v>
      </c>
      <c r="G130" s="363"/>
      <c r="H130" s="78">
        <v>-150136.29999999999</v>
      </c>
      <c r="I130" s="198" t="s">
        <v>119</v>
      </c>
      <c r="J130" s="342"/>
      <c r="K130" s="343"/>
    </row>
    <row r="131" spans="1:11" s="35" customFormat="1" ht="39" customHeight="1" x14ac:dyDescent="0.25">
      <c r="A131" s="193" t="s">
        <v>112</v>
      </c>
      <c r="B131" s="194"/>
      <c r="C131" s="195"/>
      <c r="D131" s="196">
        <v>99814.5</v>
      </c>
      <c r="E131" s="197"/>
      <c r="F131" s="340">
        <f>D131+H131</f>
        <v>69212.259999999995</v>
      </c>
      <c r="G131" s="363"/>
      <c r="H131" s="78">
        <v>-30602.240000000002</v>
      </c>
      <c r="I131" s="344"/>
      <c r="J131" s="345"/>
      <c r="K131" s="346"/>
    </row>
    <row r="132" spans="1:11" s="35" customFormat="1" ht="37.5" customHeight="1" x14ac:dyDescent="0.25">
      <c r="A132" s="193" t="s">
        <v>111</v>
      </c>
      <c r="B132" s="260"/>
      <c r="C132" s="261"/>
      <c r="D132" s="196"/>
      <c r="E132" s="268"/>
      <c r="F132" s="340">
        <f t="shared" ref="F132" si="10">D132+H132</f>
        <v>99743</v>
      </c>
      <c r="G132" s="363"/>
      <c r="H132" s="78">
        <v>99743</v>
      </c>
      <c r="I132" s="344"/>
      <c r="J132" s="345"/>
      <c r="K132" s="346"/>
    </row>
    <row r="133" spans="1:11" s="35" customFormat="1" ht="39" customHeight="1" x14ac:dyDescent="0.25">
      <c r="A133" s="193" t="s">
        <v>113</v>
      </c>
      <c r="B133" s="194"/>
      <c r="C133" s="195"/>
      <c r="D133" s="196"/>
      <c r="E133" s="197"/>
      <c r="F133" s="340">
        <f>D133+H133</f>
        <v>99969.74</v>
      </c>
      <c r="G133" s="363"/>
      <c r="H133" s="78">
        <v>99969.74</v>
      </c>
      <c r="I133" s="344"/>
      <c r="J133" s="345"/>
      <c r="K133" s="346"/>
    </row>
    <row r="134" spans="1:11" s="35" customFormat="1" ht="30" customHeight="1" x14ac:dyDescent="0.25">
      <c r="A134" s="193" t="s">
        <v>114</v>
      </c>
      <c r="B134" s="260"/>
      <c r="C134" s="261"/>
      <c r="D134" s="196"/>
      <c r="E134" s="207"/>
      <c r="F134" s="340">
        <v>22600</v>
      </c>
      <c r="G134" s="341"/>
      <c r="H134" s="78">
        <v>22600</v>
      </c>
      <c r="I134" s="347"/>
      <c r="J134" s="348"/>
      <c r="K134" s="349"/>
    </row>
    <row r="135" spans="1:11" s="35" customFormat="1" ht="38.25" customHeight="1" x14ac:dyDescent="0.25">
      <c r="A135" s="193" t="s">
        <v>121</v>
      </c>
      <c r="B135" s="194"/>
      <c r="C135" s="195"/>
      <c r="D135" s="196"/>
      <c r="E135" s="197"/>
      <c r="F135" s="340">
        <v>255692.57</v>
      </c>
      <c r="G135" s="363"/>
      <c r="H135" s="78">
        <v>255692.57</v>
      </c>
      <c r="I135" s="198" t="s">
        <v>135</v>
      </c>
      <c r="J135" s="342"/>
      <c r="K135" s="343"/>
    </row>
    <row r="136" spans="1:11" s="35" customFormat="1" ht="69" customHeight="1" x14ac:dyDescent="0.25">
      <c r="A136" s="193" t="s">
        <v>122</v>
      </c>
      <c r="B136" s="260"/>
      <c r="C136" s="261"/>
      <c r="D136" s="196"/>
      <c r="E136" s="207"/>
      <c r="F136" s="340">
        <v>246098.4</v>
      </c>
      <c r="G136" s="341"/>
      <c r="H136" s="78">
        <v>246098.4</v>
      </c>
      <c r="I136" s="347"/>
      <c r="J136" s="348"/>
      <c r="K136" s="349"/>
    </row>
    <row r="137" spans="1:11" x14ac:dyDescent="0.25">
      <c r="A137" s="201" t="s">
        <v>11</v>
      </c>
      <c r="B137" s="201"/>
      <c r="C137" s="201"/>
      <c r="D137" s="202">
        <f>D129</f>
        <v>249950.8</v>
      </c>
      <c r="E137" s="203"/>
      <c r="F137" s="361">
        <f>F129</f>
        <v>793315.97000000009</v>
      </c>
      <c r="G137" s="362"/>
      <c r="H137" s="77">
        <f>H129</f>
        <v>543365.17000000004</v>
      </c>
      <c r="I137" s="204"/>
      <c r="J137" s="204"/>
      <c r="K137" s="204"/>
    </row>
    <row r="138" spans="1:11" ht="45" customHeight="1" x14ac:dyDescent="0.25">
      <c r="A138" s="265" t="s">
        <v>32</v>
      </c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</row>
    <row r="139" spans="1:11" ht="30.75" customHeight="1" x14ac:dyDescent="0.25">
      <c r="A139" s="265" t="s">
        <v>88</v>
      </c>
      <c r="B139" s="265"/>
      <c r="C139" s="265"/>
      <c r="D139" s="265"/>
      <c r="E139" s="265"/>
      <c r="F139" s="265"/>
      <c r="G139" s="265"/>
      <c r="H139" s="265"/>
      <c r="I139" s="265"/>
      <c r="J139" s="265"/>
      <c r="K139" s="265"/>
    </row>
    <row r="140" spans="1:11" ht="20.25" customHeight="1" x14ac:dyDescent="0.25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</row>
    <row r="141" spans="1:11" ht="15" customHeight="1" x14ac:dyDescent="0.25">
      <c r="A141" s="269"/>
      <c r="B141" s="269"/>
      <c r="C141" s="269"/>
      <c r="D141" s="269"/>
      <c r="E141" s="269"/>
      <c r="F141" s="269"/>
      <c r="G141" s="269"/>
      <c r="H141" s="269"/>
      <c r="I141" s="269"/>
      <c r="J141" s="269"/>
      <c r="K141" s="269"/>
    </row>
    <row r="142" spans="1:11" ht="117.75" customHeight="1" x14ac:dyDescent="0.25">
      <c r="A142" s="265" t="s">
        <v>33</v>
      </c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</row>
    <row r="143" spans="1:11" x14ac:dyDescent="0.25">
      <c r="A143" s="267"/>
      <c r="B143" s="267"/>
      <c r="C143" s="267"/>
      <c r="D143" s="267"/>
      <c r="E143" s="267"/>
      <c r="F143" s="267"/>
      <c r="G143" s="267"/>
      <c r="H143" s="267"/>
      <c r="I143" s="267"/>
      <c r="J143" s="267"/>
      <c r="K143" s="267"/>
    </row>
    <row r="144" spans="1:11" x14ac:dyDescent="0.25">
      <c r="A144" s="267"/>
      <c r="B144" s="267"/>
      <c r="C144" s="267"/>
      <c r="D144" s="267"/>
      <c r="E144" s="267"/>
      <c r="F144" s="267"/>
      <c r="G144" s="267"/>
      <c r="H144" s="267"/>
      <c r="I144" s="267"/>
      <c r="J144" s="267"/>
      <c r="K144" s="267"/>
    </row>
    <row r="145" spans="1:11" x14ac:dyDescent="0.25">
      <c r="A145" s="267"/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pans="1:11" x14ac:dyDescent="0.25">
      <c r="A146" s="267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</row>
    <row r="147" spans="1:11" x14ac:dyDescent="0.25">
      <c r="A147" s="267"/>
      <c r="B147" s="267"/>
      <c r="C147" s="267"/>
      <c r="D147" s="267"/>
      <c r="E147" s="267"/>
      <c r="F147" s="267"/>
      <c r="G147" s="267"/>
      <c r="H147" s="267"/>
      <c r="I147" s="267"/>
      <c r="J147" s="267"/>
      <c r="K147" s="267"/>
    </row>
    <row r="148" spans="1:11" x14ac:dyDescent="0.25">
      <c r="A148" s="267"/>
      <c r="B148" s="267"/>
      <c r="C148" s="267"/>
      <c r="D148" s="267"/>
      <c r="E148" s="267"/>
      <c r="F148" s="267"/>
      <c r="G148" s="267"/>
      <c r="H148" s="267"/>
      <c r="I148" s="267"/>
      <c r="J148" s="267"/>
      <c r="K148" s="267"/>
    </row>
    <row r="149" spans="1:11" x14ac:dyDescent="0.25">
      <c r="A149" s="267"/>
      <c r="B149" s="267"/>
      <c r="C149" s="267"/>
      <c r="D149" s="267"/>
      <c r="E149" s="267"/>
      <c r="F149" s="267"/>
      <c r="G149" s="267"/>
      <c r="H149" s="267"/>
      <c r="I149" s="267"/>
      <c r="J149" s="267"/>
      <c r="K149" s="267"/>
    </row>
    <row r="150" spans="1:11" x14ac:dyDescent="0.25">
      <c r="A150" s="267"/>
      <c r="B150" s="267"/>
      <c r="C150" s="267"/>
      <c r="D150" s="267"/>
      <c r="E150" s="267"/>
      <c r="F150" s="267"/>
      <c r="G150" s="267"/>
      <c r="H150" s="267"/>
      <c r="I150" s="267"/>
      <c r="J150" s="267"/>
      <c r="K150" s="267"/>
    </row>
    <row r="151" spans="1:11" x14ac:dyDescent="0.25">
      <c r="A151" s="267"/>
      <c r="B151" s="267"/>
      <c r="C151" s="267"/>
      <c r="D151" s="267"/>
      <c r="E151" s="267"/>
      <c r="F151" s="267"/>
      <c r="G151" s="267"/>
      <c r="H151" s="267"/>
      <c r="I151" s="267"/>
      <c r="J151" s="267"/>
      <c r="K151" s="267"/>
    </row>
  </sheetData>
  <mergeCells count="407">
    <mergeCell ref="A35:C35"/>
    <mergeCell ref="D35:E35"/>
    <mergeCell ref="A23:C23"/>
    <mergeCell ref="D23:E23"/>
    <mergeCell ref="F23:G23"/>
    <mergeCell ref="H23:J23"/>
    <mergeCell ref="A26:C26"/>
    <mergeCell ref="D26:E26"/>
    <mergeCell ref="F26:G26"/>
    <mergeCell ref="H26:J26"/>
    <mergeCell ref="A29:J29"/>
    <mergeCell ref="A24:C24"/>
    <mergeCell ref="D24:E24"/>
    <mergeCell ref="F24:G24"/>
    <mergeCell ref="H24:J24"/>
    <mergeCell ref="A25:C25"/>
    <mergeCell ref="D25:E25"/>
    <mergeCell ref="F25:G25"/>
    <mergeCell ref="H25:J25"/>
    <mergeCell ref="A31:J31"/>
    <mergeCell ref="A2:J2"/>
    <mergeCell ref="A3:J3"/>
    <mergeCell ref="A4:J4"/>
    <mergeCell ref="A5:I5"/>
    <mergeCell ref="A6:J6"/>
    <mergeCell ref="A7:J7"/>
    <mergeCell ref="A22:C22"/>
    <mergeCell ref="D22:E22"/>
    <mergeCell ref="F22:G22"/>
    <mergeCell ref="H22:J22"/>
    <mergeCell ref="A14:K14"/>
    <mergeCell ref="A15:K15"/>
    <mergeCell ref="A18:J18"/>
    <mergeCell ref="A19:J19"/>
    <mergeCell ref="A21:C21"/>
    <mergeCell ref="D21:E21"/>
    <mergeCell ref="F21:G21"/>
    <mergeCell ref="H21:J21"/>
    <mergeCell ref="A8:J8"/>
    <mergeCell ref="A9:I9"/>
    <mergeCell ref="A12:J12"/>
    <mergeCell ref="A13:J13"/>
    <mergeCell ref="A10:I10"/>
    <mergeCell ref="A11:J11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I36:K36"/>
    <mergeCell ref="A33:C33"/>
    <mergeCell ref="D33:E33"/>
    <mergeCell ref="F33:G33"/>
    <mergeCell ref="I33:K33"/>
    <mergeCell ref="A34:C34"/>
    <mergeCell ref="D34:E34"/>
    <mergeCell ref="A43:C43"/>
    <mergeCell ref="D43:E43"/>
    <mergeCell ref="F43:G43"/>
    <mergeCell ref="I43:K43"/>
    <mergeCell ref="F35:G35"/>
    <mergeCell ref="A36:C36"/>
    <mergeCell ref="F34:G34"/>
    <mergeCell ref="I34:K35"/>
    <mergeCell ref="D36:E36"/>
    <mergeCell ref="F36:G36"/>
    <mergeCell ref="A39:C39"/>
    <mergeCell ref="D39:E39"/>
    <mergeCell ref="F39:G39"/>
    <mergeCell ref="I39:K39"/>
    <mergeCell ref="A40:C40"/>
    <mergeCell ref="D40:E40"/>
    <mergeCell ref="F40:G40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52:C52"/>
    <mergeCell ref="D52:E52"/>
    <mergeCell ref="F52:G52"/>
    <mergeCell ref="I52:K52"/>
    <mergeCell ref="A53:C53"/>
    <mergeCell ref="D53:E53"/>
    <mergeCell ref="F53:G53"/>
    <mergeCell ref="I53:K53"/>
    <mergeCell ref="A49:C49"/>
    <mergeCell ref="D49:E49"/>
    <mergeCell ref="F49:G49"/>
    <mergeCell ref="I49:K49"/>
    <mergeCell ref="A50:C50"/>
    <mergeCell ref="D50:E50"/>
    <mergeCell ref="F50:G50"/>
    <mergeCell ref="I50:K50"/>
    <mergeCell ref="A51:C51"/>
    <mergeCell ref="D51:E51"/>
    <mergeCell ref="F51:G51"/>
    <mergeCell ref="I51:K51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8:C58"/>
    <mergeCell ref="D58:E58"/>
    <mergeCell ref="F58:G58"/>
    <mergeCell ref="I58:K58"/>
    <mergeCell ref="A59:C59"/>
    <mergeCell ref="D59:E59"/>
    <mergeCell ref="F59:G59"/>
    <mergeCell ref="I59:K59"/>
    <mergeCell ref="F62:G62"/>
    <mergeCell ref="A60:C60"/>
    <mergeCell ref="D60:E60"/>
    <mergeCell ref="F60:G60"/>
    <mergeCell ref="I60:K60"/>
    <mergeCell ref="A61:C61"/>
    <mergeCell ref="D61:E61"/>
    <mergeCell ref="F61:G61"/>
    <mergeCell ref="A62:C62"/>
    <mergeCell ref="D62:E62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A64:C64"/>
    <mergeCell ref="D64:E64"/>
    <mergeCell ref="F64:G64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85:C85"/>
    <mergeCell ref="D85:E85"/>
    <mergeCell ref="F85:G85"/>
    <mergeCell ref="A86:C86"/>
    <mergeCell ref="D86:E86"/>
    <mergeCell ref="F86:G86"/>
    <mergeCell ref="I84:K88"/>
    <mergeCell ref="A83:C83"/>
    <mergeCell ref="D83:E83"/>
    <mergeCell ref="F83:G83"/>
    <mergeCell ref="I83:K83"/>
    <mergeCell ref="A84:C84"/>
    <mergeCell ref="D84:E84"/>
    <mergeCell ref="F84:G84"/>
    <mergeCell ref="I89:K89"/>
    <mergeCell ref="A93:K93"/>
    <mergeCell ref="A95:C95"/>
    <mergeCell ref="D95:E95"/>
    <mergeCell ref="F95:G95"/>
    <mergeCell ref="I95:K95"/>
    <mergeCell ref="I96:K97"/>
    <mergeCell ref="A87:C87"/>
    <mergeCell ref="D87:E87"/>
    <mergeCell ref="F87:G87"/>
    <mergeCell ref="A88:C88"/>
    <mergeCell ref="D88:E88"/>
    <mergeCell ref="F88:G88"/>
    <mergeCell ref="A96:C96"/>
    <mergeCell ref="D96:E96"/>
    <mergeCell ref="F96:G96"/>
    <mergeCell ref="A97:C97"/>
    <mergeCell ref="D97:E97"/>
    <mergeCell ref="F97:G97"/>
    <mergeCell ref="A89:C89"/>
    <mergeCell ref="D89:E89"/>
    <mergeCell ref="F89:G89"/>
    <mergeCell ref="A98:C98"/>
    <mergeCell ref="D98:E98"/>
    <mergeCell ref="F98:G98"/>
    <mergeCell ref="I98:K98"/>
    <mergeCell ref="A99:C99"/>
    <mergeCell ref="D99:E99"/>
    <mergeCell ref="F99:G99"/>
    <mergeCell ref="A100:C100"/>
    <mergeCell ref="D100:E100"/>
    <mergeCell ref="F100:G100"/>
    <mergeCell ref="I99:K100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109:C109"/>
    <mergeCell ref="D109:E109"/>
    <mergeCell ref="F109:G109"/>
    <mergeCell ref="A110:C110"/>
    <mergeCell ref="D110:E110"/>
    <mergeCell ref="F110:G110"/>
    <mergeCell ref="I110:K110"/>
    <mergeCell ref="A105:C105"/>
    <mergeCell ref="D105:E105"/>
    <mergeCell ref="F105:G105"/>
    <mergeCell ref="A106:C106"/>
    <mergeCell ref="D106:E106"/>
    <mergeCell ref="F106:G106"/>
    <mergeCell ref="I105:K109"/>
    <mergeCell ref="A107:C107"/>
    <mergeCell ref="D107:E107"/>
    <mergeCell ref="F107:G107"/>
    <mergeCell ref="A108:C108"/>
    <mergeCell ref="D108:E108"/>
    <mergeCell ref="F108:G108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49:K149"/>
    <mergeCell ref="A150:K150"/>
    <mergeCell ref="D131:E131"/>
    <mergeCell ref="F131:G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D133:E133"/>
    <mergeCell ref="F133:G133"/>
    <mergeCell ref="A135:C135"/>
    <mergeCell ref="D135:E135"/>
    <mergeCell ref="F135:G135"/>
    <mergeCell ref="I135:K136"/>
    <mergeCell ref="A132:C132"/>
    <mergeCell ref="D132:E132"/>
    <mergeCell ref="F132:G132"/>
    <mergeCell ref="A136:C136"/>
    <mergeCell ref="D136:E136"/>
    <mergeCell ref="F136:G136"/>
    <mergeCell ref="A151:K151"/>
    <mergeCell ref="I61:K61"/>
    <mergeCell ref="I62:K62"/>
    <mergeCell ref="I63:K63"/>
    <mergeCell ref="I64:K64"/>
    <mergeCell ref="A133:C133"/>
    <mergeCell ref="A141:K141"/>
    <mergeCell ref="A142:K142"/>
    <mergeCell ref="A143:K143"/>
    <mergeCell ref="A144:K144"/>
    <mergeCell ref="A145:K145"/>
    <mergeCell ref="A146:K146"/>
    <mergeCell ref="A137:C137"/>
    <mergeCell ref="D137:E137"/>
    <mergeCell ref="F137:G137"/>
    <mergeCell ref="I137:K137"/>
    <mergeCell ref="A138:K138"/>
    <mergeCell ref="A139:K139"/>
    <mergeCell ref="A130:C130"/>
    <mergeCell ref="D130:E130"/>
    <mergeCell ref="F130:G130"/>
    <mergeCell ref="A131:C131"/>
    <mergeCell ref="A147:K147"/>
    <mergeCell ref="A148:K148"/>
    <mergeCell ref="A134:C134"/>
    <mergeCell ref="D134:E134"/>
    <mergeCell ref="F134:G134"/>
    <mergeCell ref="I130:K134"/>
    <mergeCell ref="A115:C115"/>
    <mergeCell ref="D115:E115"/>
    <mergeCell ref="F115:G115"/>
    <mergeCell ref="A116:C116"/>
    <mergeCell ref="D116:E116"/>
    <mergeCell ref="F116:G116"/>
    <mergeCell ref="D119:E119"/>
    <mergeCell ref="F119:G119"/>
    <mergeCell ref="I119:K119"/>
    <mergeCell ref="A127:K127"/>
    <mergeCell ref="A117:C117"/>
    <mergeCell ref="D117:E117"/>
    <mergeCell ref="F117:G117"/>
    <mergeCell ref="A118:C118"/>
    <mergeCell ref="D118:E118"/>
    <mergeCell ref="F118:G118"/>
    <mergeCell ref="A119:C119"/>
    <mergeCell ref="A126:K126"/>
    <mergeCell ref="I115:K118"/>
  </mergeCells>
  <pageMargins left="0.31496062992125984" right="0.11811023622047245" top="0.15748031496062992" bottom="0.15748031496062992" header="0.31496062992125984" footer="0.31496062992125984"/>
  <pageSetup paperSize="9" scale="80" fitToHeight="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opLeftCell="A10" workbookViewId="0">
      <selection activeCell="M12" sqref="M12"/>
    </sheetView>
  </sheetViews>
  <sheetFormatPr defaultRowHeight="15" x14ac:dyDescent="0.25"/>
  <cols>
    <col min="1" max="1" width="15.140625" customWidth="1"/>
    <col min="2" max="2" width="12.28515625" customWidth="1"/>
    <col min="3" max="3" width="13.570312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9.85546875" customWidth="1"/>
    <col min="11" max="11" width="9.710937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129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46.5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7.5" customHeight="1" x14ac:dyDescent="0.25">
      <c r="A9" s="316"/>
      <c r="B9" s="267"/>
      <c r="C9" s="267"/>
      <c r="D9" s="267"/>
      <c r="E9" s="267"/>
      <c r="F9" s="267"/>
      <c r="G9" s="267"/>
      <c r="H9" s="267"/>
      <c r="I9" s="267"/>
    </row>
    <row r="10" spans="1:11" ht="134.25" customHeight="1" x14ac:dyDescent="0.25">
      <c r="A10" s="324" t="s">
        <v>34</v>
      </c>
      <c r="B10" s="323"/>
      <c r="C10" s="323"/>
      <c r="D10" s="323"/>
      <c r="E10" s="323"/>
      <c r="F10" s="323"/>
      <c r="G10" s="323"/>
      <c r="H10" s="323"/>
      <c r="I10" s="323"/>
      <c r="J10" s="22"/>
    </row>
    <row r="11" spans="1:11" ht="66" customHeight="1" x14ac:dyDescent="0.25">
      <c r="A11" s="319" t="s">
        <v>218</v>
      </c>
      <c r="B11" s="320"/>
      <c r="C11" s="320"/>
      <c r="D11" s="320"/>
      <c r="E11" s="320"/>
      <c r="F11" s="320"/>
      <c r="G11" s="320"/>
      <c r="H11" s="320"/>
      <c r="I11" s="320"/>
      <c r="J11" s="321"/>
    </row>
    <row r="12" spans="1:11" ht="24.75" customHeight="1" x14ac:dyDescent="0.25">
      <c r="A12" s="325" t="s">
        <v>35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11" ht="72.75" customHeight="1" x14ac:dyDescent="0.25">
      <c r="A13" s="253" t="s">
        <v>130</v>
      </c>
      <c r="B13" s="254"/>
      <c r="C13" s="254"/>
      <c r="D13" s="254"/>
      <c r="E13" s="254"/>
      <c r="F13" s="254"/>
      <c r="G13" s="254"/>
      <c r="H13" s="254"/>
      <c r="I13" s="254"/>
      <c r="J13" s="255"/>
      <c r="K13" s="84"/>
    </row>
    <row r="14" spans="1:11" ht="32.25" customHeight="1" x14ac:dyDescent="0.25">
      <c r="A14" s="328" t="s">
        <v>32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spans="1:11" ht="30.75" customHeight="1" x14ac:dyDescent="0.25">
      <c r="A15" s="265" t="s">
        <v>131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ht="18.75" customHeight="1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8.75" customHeight="1" x14ac:dyDescent="0.25">
      <c r="A17" s="85"/>
      <c r="B17" s="86"/>
      <c r="C17" s="86"/>
      <c r="D17" s="86"/>
      <c r="E17" s="86"/>
      <c r="F17" s="86"/>
      <c r="G17" s="86"/>
      <c r="H17" s="86"/>
      <c r="I17" s="86"/>
      <c r="J17" s="87"/>
    </row>
    <row r="18" spans="1:11" ht="20.25" customHeight="1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5" customHeight="1" x14ac:dyDescent="0.25">
      <c r="A19" s="269"/>
      <c r="B19" s="269"/>
      <c r="C19" s="269"/>
      <c r="D19" s="269"/>
      <c r="E19" s="269"/>
      <c r="F19" s="269"/>
      <c r="G19" s="269"/>
      <c r="H19" s="269"/>
      <c r="I19" s="269"/>
      <c r="J19" s="269"/>
      <c r="K19" s="269"/>
    </row>
    <row r="20" spans="1:11" ht="117.75" customHeight="1" x14ac:dyDescent="0.25">
      <c r="A20" s="265" t="s">
        <v>33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5"/>
    </row>
    <row r="21" spans="1:11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spans="1:11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</row>
    <row r="23" spans="1:11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</row>
    <row r="24" spans="1:11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</row>
    <row r="25" spans="1:11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</row>
    <row r="26" spans="1:11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spans="1:11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</row>
    <row r="28" spans="1:11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</row>
    <row r="29" spans="1:11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</row>
  </sheetData>
  <mergeCells count="25">
    <mergeCell ref="A25:K25"/>
    <mergeCell ref="A26:K26"/>
    <mergeCell ref="A27:K27"/>
    <mergeCell ref="A28:K28"/>
    <mergeCell ref="A29:K29"/>
    <mergeCell ref="A24:K24"/>
    <mergeCell ref="A14:K14"/>
    <mergeCell ref="A15:K15"/>
    <mergeCell ref="A8:J8"/>
    <mergeCell ref="A9:I9"/>
    <mergeCell ref="A10:I10"/>
    <mergeCell ref="A11:J11"/>
    <mergeCell ref="A12:J12"/>
    <mergeCell ref="A13:J13"/>
    <mergeCell ref="A19:K19"/>
    <mergeCell ref="A20:K20"/>
    <mergeCell ref="A21:K21"/>
    <mergeCell ref="A22:K22"/>
    <mergeCell ref="A23:K23"/>
    <mergeCell ref="A7:J7"/>
    <mergeCell ref="A2:J2"/>
    <mergeCell ref="A3:J3"/>
    <mergeCell ref="A4:J4"/>
    <mergeCell ref="A5:I5"/>
    <mergeCell ref="A6:J6"/>
  </mergeCells>
  <pageMargins left="0.11811023622047245" right="0.11811023622047245" top="0.74803149606299213" bottom="0.74803149606299213" header="0.31496062992125984" footer="0.31496062992125984"/>
  <pageSetup paperSize="9" scale="8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"/>
  <sheetViews>
    <sheetView topLeftCell="A109" workbookViewId="0">
      <selection activeCell="I135" sqref="I135:K135"/>
    </sheetView>
  </sheetViews>
  <sheetFormatPr defaultRowHeight="15" x14ac:dyDescent="0.25"/>
  <cols>
    <col min="1" max="1" width="15.140625" customWidth="1"/>
    <col min="2" max="2" width="12.28515625" customWidth="1"/>
    <col min="3" max="3" width="13.570312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11.7109375" customWidth="1"/>
    <col min="11" max="11" width="11.2851562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141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46.5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7.5" customHeight="1" x14ac:dyDescent="0.25">
      <c r="A9" s="316"/>
      <c r="B9" s="267"/>
      <c r="C9" s="267"/>
      <c r="D9" s="267"/>
      <c r="E9" s="267"/>
      <c r="F9" s="267"/>
      <c r="G9" s="267"/>
      <c r="H9" s="267"/>
      <c r="I9" s="267"/>
    </row>
    <row r="10" spans="1:11" ht="134.25" customHeight="1" x14ac:dyDescent="0.25">
      <c r="A10" s="324" t="s">
        <v>34</v>
      </c>
      <c r="B10" s="323"/>
      <c r="C10" s="323"/>
      <c r="D10" s="323"/>
      <c r="E10" s="323"/>
      <c r="F10" s="323"/>
      <c r="G10" s="323"/>
      <c r="H10" s="323"/>
      <c r="I10" s="323"/>
      <c r="J10" s="22"/>
    </row>
    <row r="11" spans="1:11" ht="57.75" customHeight="1" x14ac:dyDescent="0.25">
      <c r="A11" s="408" t="s">
        <v>169</v>
      </c>
      <c r="B11" s="409"/>
      <c r="C11" s="409"/>
      <c r="D11" s="409"/>
      <c r="E11" s="409"/>
      <c r="F11" s="409"/>
      <c r="G11" s="409"/>
      <c r="H11" s="409"/>
      <c r="I11" s="409"/>
      <c r="J11" s="410"/>
    </row>
    <row r="12" spans="1:11" ht="24.75" customHeight="1" x14ac:dyDescent="0.25">
      <c r="A12" s="325" t="s">
        <v>35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11" ht="72.75" customHeight="1" x14ac:dyDescent="0.25">
      <c r="A13" s="253" t="s">
        <v>103</v>
      </c>
      <c r="B13" s="254"/>
      <c r="C13" s="254"/>
      <c r="D13" s="254"/>
      <c r="E13" s="254"/>
      <c r="F13" s="254"/>
      <c r="G13" s="254"/>
      <c r="H13" s="254"/>
      <c r="I13" s="254"/>
      <c r="J13" s="255"/>
      <c r="K13" s="98"/>
    </row>
    <row r="14" spans="1:11" ht="32.25" customHeight="1" x14ac:dyDescent="0.25">
      <c r="A14" s="328" t="s">
        <v>32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spans="1:11" ht="30.75" customHeight="1" x14ac:dyDescent="0.25">
      <c r="A15" s="265" t="s">
        <v>108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ht="18.75" customHeight="1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ht="18.75" customHeight="1" x14ac:dyDescent="0.25">
      <c r="A17" s="99"/>
      <c r="B17" s="100"/>
      <c r="C17" s="100"/>
      <c r="D17" s="100"/>
      <c r="E17" s="100"/>
      <c r="F17" s="100"/>
      <c r="G17" s="100"/>
      <c r="H17" s="100"/>
      <c r="I17" s="100"/>
      <c r="J17" s="101"/>
    </row>
    <row r="18" spans="1:11" ht="15.75" x14ac:dyDescent="0.25">
      <c r="A18" s="316" t="s">
        <v>4</v>
      </c>
      <c r="B18" s="267"/>
      <c r="C18" s="267"/>
      <c r="D18" s="267"/>
      <c r="E18" s="267"/>
      <c r="F18" s="267"/>
      <c r="G18" s="267"/>
      <c r="H18" s="267"/>
      <c r="I18" s="267"/>
      <c r="J18" s="267"/>
    </row>
    <row r="19" spans="1:11" ht="15.75" x14ac:dyDescent="0.25">
      <c r="A19" s="303" t="s">
        <v>143</v>
      </c>
      <c r="B19" s="304"/>
      <c r="C19" s="304"/>
      <c r="D19" s="304"/>
      <c r="E19" s="304"/>
      <c r="F19" s="304"/>
      <c r="G19" s="304"/>
      <c r="H19" s="304"/>
      <c r="I19" s="304"/>
      <c r="J19" s="304"/>
    </row>
    <row r="20" spans="1:11" ht="15.75" x14ac:dyDescent="0.25">
      <c r="A20" s="2"/>
      <c r="B20" s="105"/>
      <c r="C20" s="105"/>
      <c r="D20" s="105"/>
      <c r="E20" s="105"/>
      <c r="F20" s="105"/>
      <c r="G20" s="105"/>
      <c r="H20" s="105"/>
      <c r="I20" s="105"/>
      <c r="J20" s="105"/>
    </row>
    <row r="21" spans="1:11" ht="15.75" x14ac:dyDescent="0.25">
      <c r="A21" s="314"/>
      <c r="B21" s="327"/>
      <c r="C21" s="327"/>
      <c r="D21" s="235" t="s">
        <v>22</v>
      </c>
      <c r="E21" s="235"/>
      <c r="F21" s="235" t="s">
        <v>6</v>
      </c>
      <c r="G21" s="235"/>
      <c r="H21" s="314" t="s">
        <v>14</v>
      </c>
      <c r="I21" s="235"/>
      <c r="J21" s="235"/>
      <c r="K21" s="327"/>
    </row>
    <row r="22" spans="1:11" ht="87" customHeight="1" x14ac:dyDescent="0.25">
      <c r="A22" s="306" t="s">
        <v>7</v>
      </c>
      <c r="B22" s="307"/>
      <c r="C22" s="307"/>
      <c r="D22" s="308">
        <v>8184415</v>
      </c>
      <c r="E22" s="308"/>
      <c r="F22" s="308">
        <v>8717561</v>
      </c>
      <c r="G22" s="308"/>
      <c r="H22" s="405" t="s">
        <v>206</v>
      </c>
      <c r="I22" s="406"/>
      <c r="J22" s="406"/>
      <c r="K22" s="247"/>
    </row>
    <row r="23" spans="1:11" x14ac:dyDescent="0.25">
      <c r="A23" s="306" t="s">
        <v>8</v>
      </c>
      <c r="B23" s="307"/>
      <c r="C23" s="307"/>
      <c r="D23" s="308">
        <v>793315.97</v>
      </c>
      <c r="E23" s="308"/>
      <c r="F23" s="308">
        <f>D23+H23</f>
        <v>793315.97</v>
      </c>
      <c r="G23" s="308"/>
      <c r="H23" s="411"/>
      <c r="I23" s="411"/>
      <c r="J23" s="411"/>
      <c r="K23" s="327"/>
    </row>
    <row r="24" spans="1:11" ht="15.75" x14ac:dyDescent="0.25">
      <c r="A24" s="306" t="s">
        <v>9</v>
      </c>
      <c r="B24" s="307"/>
      <c r="C24" s="307"/>
      <c r="D24" s="308">
        <v>0</v>
      </c>
      <c r="E24" s="308"/>
      <c r="F24" s="308">
        <f>D24+H24</f>
        <v>0</v>
      </c>
      <c r="G24" s="308"/>
      <c r="H24" s="414"/>
      <c r="I24" s="411"/>
      <c r="J24" s="411"/>
      <c r="K24" s="327"/>
    </row>
    <row r="25" spans="1:11" ht="30" customHeight="1" x14ac:dyDescent="0.25">
      <c r="A25" s="311" t="s">
        <v>10</v>
      </c>
      <c r="B25" s="312"/>
      <c r="C25" s="313"/>
      <c r="D25" s="308">
        <v>594612.35</v>
      </c>
      <c r="E25" s="308"/>
      <c r="F25" s="308">
        <v>748411.35</v>
      </c>
      <c r="G25" s="308"/>
      <c r="H25" s="415" t="s">
        <v>142</v>
      </c>
      <c r="I25" s="415"/>
      <c r="J25" s="415"/>
      <c r="K25" s="327"/>
    </row>
    <row r="26" spans="1:11" ht="15.75" x14ac:dyDescent="0.25">
      <c r="A26" s="314" t="s">
        <v>11</v>
      </c>
      <c r="B26" s="315"/>
      <c r="C26" s="315"/>
      <c r="D26" s="300">
        <f>D22+D23+D24+D25</f>
        <v>9572343.3200000003</v>
      </c>
      <c r="E26" s="300"/>
      <c r="F26" s="300">
        <f>D26+H26</f>
        <v>10259288.32</v>
      </c>
      <c r="G26" s="300"/>
      <c r="H26" s="412">
        <f>533146+153799</f>
        <v>686945</v>
      </c>
      <c r="I26" s="413"/>
      <c r="J26" s="413"/>
      <c r="K26" s="327"/>
    </row>
    <row r="27" spans="1:11" ht="15.75" x14ac:dyDescent="0.25">
      <c r="A27" s="18"/>
      <c r="B27" s="19"/>
      <c r="C27" s="19"/>
      <c r="D27" s="43"/>
      <c r="E27" s="43"/>
      <c r="F27" s="43"/>
      <c r="G27" s="43"/>
      <c r="H27" s="20"/>
      <c r="I27" s="9"/>
      <c r="J27" s="9"/>
    </row>
    <row r="28" spans="1:11" ht="15.75" x14ac:dyDescent="0.25">
      <c r="A28" s="18"/>
      <c r="B28" s="19"/>
      <c r="C28" s="19"/>
      <c r="D28" s="43"/>
      <c r="E28" s="43"/>
      <c r="F28" s="43"/>
      <c r="G28" s="43"/>
      <c r="H28" s="20"/>
      <c r="I28" s="9"/>
      <c r="J28" s="9"/>
    </row>
    <row r="29" spans="1:11" ht="15.75" x14ac:dyDescent="0.25">
      <c r="A29" s="303" t="s">
        <v>144</v>
      </c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1" x14ac:dyDescent="0.25">
      <c r="A30" s="103"/>
      <c r="B30" s="103"/>
      <c r="C30" s="103"/>
      <c r="D30" s="103"/>
      <c r="E30" s="103"/>
      <c r="F30" s="103"/>
      <c r="G30" s="103"/>
      <c r="H30" s="103"/>
      <c r="I30" s="103"/>
      <c r="J30" s="103"/>
    </row>
    <row r="31" spans="1:11" x14ac:dyDescent="0.25">
      <c r="A31" s="305" t="s">
        <v>12</v>
      </c>
      <c r="B31" s="305"/>
      <c r="C31" s="305"/>
      <c r="D31" s="305"/>
      <c r="E31" s="305"/>
      <c r="F31" s="305"/>
      <c r="G31" s="305"/>
      <c r="H31" s="305"/>
      <c r="I31" s="305"/>
      <c r="J31" s="305"/>
    </row>
    <row r="32" spans="1:11" ht="18" customHeight="1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</row>
    <row r="33" spans="1:11" s="3" customFormat="1" x14ac:dyDescent="0.25">
      <c r="A33" s="204"/>
      <c r="B33" s="204"/>
      <c r="C33" s="204"/>
      <c r="D33" s="235" t="s">
        <v>22</v>
      </c>
      <c r="E33" s="235"/>
      <c r="F33" s="235" t="s">
        <v>6</v>
      </c>
      <c r="G33" s="235"/>
      <c r="H33" s="104" t="s">
        <v>14</v>
      </c>
      <c r="I33" s="236" t="s">
        <v>13</v>
      </c>
      <c r="J33" s="237"/>
      <c r="K33" s="238"/>
    </row>
    <row r="34" spans="1:11" s="3" customFormat="1" ht="31.5" customHeight="1" x14ac:dyDescent="0.25">
      <c r="A34" s="299" t="s">
        <v>15</v>
      </c>
      <c r="B34" s="299"/>
      <c r="C34" s="299"/>
      <c r="D34" s="227">
        <v>3917734.8</v>
      </c>
      <c r="E34" s="228"/>
      <c r="F34" s="227">
        <f t="shared" ref="F34:F39" si="0">D34+H34</f>
        <v>4015852.8</v>
      </c>
      <c r="G34" s="228"/>
      <c r="H34" s="91">
        <v>98118</v>
      </c>
      <c r="I34" s="352" t="s">
        <v>190</v>
      </c>
      <c r="J34" s="353"/>
      <c r="K34" s="354"/>
    </row>
    <row r="35" spans="1:11" s="3" customFormat="1" ht="33.75" customHeight="1" x14ac:dyDescent="0.25">
      <c r="A35" s="248" t="s">
        <v>16</v>
      </c>
      <c r="B35" s="249"/>
      <c r="C35" s="250"/>
      <c r="D35" s="297">
        <v>1183155.8999999999</v>
      </c>
      <c r="E35" s="298"/>
      <c r="F35" s="227">
        <f t="shared" si="0"/>
        <v>1212787.5399999998</v>
      </c>
      <c r="G35" s="228"/>
      <c r="H35" s="91">
        <v>29631.64</v>
      </c>
      <c r="I35" s="358"/>
      <c r="J35" s="359"/>
      <c r="K35" s="360"/>
    </row>
    <row r="36" spans="1:11" s="3" customFormat="1" ht="16.5" customHeight="1" x14ac:dyDescent="0.25">
      <c r="A36" s="299" t="s">
        <v>18</v>
      </c>
      <c r="B36" s="299"/>
      <c r="C36" s="299"/>
      <c r="D36" s="227">
        <f>SUM(D37:E39)</f>
        <v>17152</v>
      </c>
      <c r="E36" s="228"/>
      <c r="F36" s="227">
        <f t="shared" si="0"/>
        <v>17152</v>
      </c>
      <c r="G36" s="228"/>
      <c r="H36" s="102">
        <f>SUM(H37:H39)</f>
        <v>0</v>
      </c>
      <c r="I36" s="287"/>
      <c r="J36" s="287"/>
      <c r="K36" s="287"/>
    </row>
    <row r="37" spans="1:11" s="3" customFormat="1" ht="16.5" customHeight="1" x14ac:dyDescent="0.25">
      <c r="A37" s="295" t="s">
        <v>58</v>
      </c>
      <c r="B37" s="296"/>
      <c r="C37" s="268"/>
      <c r="D37" s="340">
        <v>14400</v>
      </c>
      <c r="E37" s="363"/>
      <c r="F37" s="340">
        <f t="shared" si="0"/>
        <v>14400</v>
      </c>
      <c r="G37" s="341"/>
      <c r="H37" s="88"/>
      <c r="I37" s="208"/>
      <c r="J37" s="209"/>
      <c r="K37" s="210"/>
    </row>
    <row r="38" spans="1:11" s="3" customFormat="1" ht="16.5" customHeight="1" x14ac:dyDescent="0.25">
      <c r="A38" s="295" t="s">
        <v>59</v>
      </c>
      <c r="B38" s="296"/>
      <c r="C38" s="268"/>
      <c r="D38" s="340">
        <v>2640</v>
      </c>
      <c r="E38" s="363"/>
      <c r="F38" s="340">
        <f t="shared" si="0"/>
        <v>2640</v>
      </c>
      <c r="G38" s="341"/>
      <c r="H38" s="88"/>
      <c r="I38" s="287"/>
      <c r="J38" s="287"/>
      <c r="K38" s="287"/>
    </row>
    <row r="39" spans="1:11" s="3" customFormat="1" ht="16.5" customHeight="1" x14ac:dyDescent="0.25">
      <c r="A39" s="193" t="s">
        <v>60</v>
      </c>
      <c r="B39" s="260"/>
      <c r="C39" s="261"/>
      <c r="D39" s="340">
        <v>112</v>
      </c>
      <c r="E39" s="363"/>
      <c r="F39" s="340">
        <f t="shared" si="0"/>
        <v>112</v>
      </c>
      <c r="G39" s="341"/>
      <c r="H39" s="88"/>
      <c r="I39" s="208"/>
      <c r="J39" s="209"/>
      <c r="K39" s="210"/>
    </row>
    <row r="40" spans="1:11" s="3" customFormat="1" ht="35.25" customHeight="1" x14ac:dyDescent="0.25">
      <c r="A40" s="248" t="s">
        <v>177</v>
      </c>
      <c r="B40" s="249"/>
      <c r="C40" s="250"/>
      <c r="D40" s="227"/>
      <c r="E40" s="228"/>
      <c r="F40" s="227">
        <f>D40+H40</f>
        <v>32000</v>
      </c>
      <c r="G40" s="228"/>
      <c r="H40" s="117">
        <f>SUM(H41:H43)</f>
        <v>32000</v>
      </c>
      <c r="I40" s="273"/>
      <c r="J40" s="274"/>
      <c r="K40" s="275"/>
    </row>
    <row r="41" spans="1:11" s="3" customFormat="1" ht="51.75" customHeight="1" x14ac:dyDescent="0.25">
      <c r="A41" s="193" t="s">
        <v>147</v>
      </c>
      <c r="B41" s="205"/>
      <c r="C41" s="206"/>
      <c r="D41" s="377"/>
      <c r="E41" s="378"/>
      <c r="F41" s="340">
        <v>10000</v>
      </c>
      <c r="G41" s="341"/>
      <c r="H41" s="88">
        <v>10000</v>
      </c>
      <c r="I41" s="208" t="s">
        <v>188</v>
      </c>
      <c r="J41" s="209"/>
      <c r="K41" s="210"/>
    </row>
    <row r="42" spans="1:11" s="3" customFormat="1" ht="27.75" customHeight="1" x14ac:dyDescent="0.25">
      <c r="A42" s="193" t="s">
        <v>145</v>
      </c>
      <c r="B42" s="205"/>
      <c r="C42" s="206"/>
      <c r="D42" s="377"/>
      <c r="E42" s="378"/>
      <c r="F42" s="340">
        <v>12000</v>
      </c>
      <c r="G42" s="341"/>
      <c r="H42" s="88">
        <v>12000</v>
      </c>
      <c r="I42" s="371" t="s">
        <v>178</v>
      </c>
      <c r="J42" s="372"/>
      <c r="K42" s="373"/>
    </row>
    <row r="43" spans="1:11" s="3" customFormat="1" ht="27.75" customHeight="1" x14ac:dyDescent="0.25">
      <c r="A43" s="193" t="s">
        <v>146</v>
      </c>
      <c r="B43" s="205"/>
      <c r="C43" s="206"/>
      <c r="D43" s="377"/>
      <c r="E43" s="378"/>
      <c r="F43" s="340">
        <v>10000</v>
      </c>
      <c r="G43" s="341"/>
      <c r="H43" s="88">
        <v>10000</v>
      </c>
      <c r="I43" s="374"/>
      <c r="J43" s="375"/>
      <c r="K43" s="376"/>
    </row>
    <row r="44" spans="1:11" s="3" customFormat="1" ht="36.75" customHeight="1" x14ac:dyDescent="0.25">
      <c r="A44" s="248" t="s">
        <v>17</v>
      </c>
      <c r="B44" s="249"/>
      <c r="C44" s="250"/>
      <c r="D44" s="227">
        <f>SUM(D45:E47)</f>
        <v>532450.18000000005</v>
      </c>
      <c r="E44" s="228"/>
      <c r="F44" s="227">
        <f>H44+D44</f>
        <v>435836.18000000005</v>
      </c>
      <c r="G44" s="228"/>
      <c r="H44" s="91">
        <f>SUM(H45:H47)</f>
        <v>-96614</v>
      </c>
      <c r="I44" s="208"/>
      <c r="J44" s="209"/>
      <c r="K44" s="210"/>
    </row>
    <row r="45" spans="1:11" s="3" customFormat="1" ht="64.5" customHeight="1" x14ac:dyDescent="0.25">
      <c r="A45" s="193" t="s">
        <v>23</v>
      </c>
      <c r="B45" s="205"/>
      <c r="C45" s="206"/>
      <c r="D45" s="340">
        <v>491000</v>
      </c>
      <c r="E45" s="363"/>
      <c r="F45" s="340">
        <f>H45+D45</f>
        <v>394386</v>
      </c>
      <c r="G45" s="341"/>
      <c r="H45" s="102">
        <v>-96614</v>
      </c>
      <c r="I45" s="273" t="s">
        <v>185</v>
      </c>
      <c r="J45" s="274"/>
      <c r="K45" s="275"/>
    </row>
    <row r="46" spans="1:11" s="3" customFormat="1" ht="16.5" customHeight="1" x14ac:dyDescent="0.25">
      <c r="A46" s="193" t="s">
        <v>24</v>
      </c>
      <c r="B46" s="205"/>
      <c r="C46" s="206"/>
      <c r="D46" s="340">
        <v>5406.38</v>
      </c>
      <c r="E46" s="363"/>
      <c r="F46" s="340">
        <f>H46+D46</f>
        <v>5406.38</v>
      </c>
      <c r="G46" s="341"/>
      <c r="H46" s="88"/>
      <c r="I46" s="208"/>
      <c r="J46" s="209"/>
      <c r="K46" s="210"/>
    </row>
    <row r="47" spans="1:11" s="3" customFormat="1" ht="25.5" customHeight="1" x14ac:dyDescent="0.25">
      <c r="A47" s="193" t="s">
        <v>40</v>
      </c>
      <c r="B47" s="205"/>
      <c r="C47" s="206"/>
      <c r="D47" s="340">
        <v>36043.800000000003</v>
      </c>
      <c r="E47" s="363"/>
      <c r="F47" s="340">
        <f>H47+D47</f>
        <v>36043.800000000003</v>
      </c>
      <c r="G47" s="341"/>
      <c r="H47" s="89"/>
      <c r="I47" s="208"/>
      <c r="J47" s="209"/>
      <c r="K47" s="210"/>
    </row>
    <row r="48" spans="1:11" s="3" customFormat="1" ht="35.25" customHeight="1" x14ac:dyDescent="0.25">
      <c r="A48" s="248" t="s">
        <v>19</v>
      </c>
      <c r="B48" s="249"/>
      <c r="C48" s="250"/>
      <c r="D48" s="227">
        <v>244328.8</v>
      </c>
      <c r="E48" s="228"/>
      <c r="F48" s="227">
        <f>D48+H48</f>
        <v>266168.8</v>
      </c>
      <c r="G48" s="228"/>
      <c r="H48" s="102">
        <f>SUM(H49:H56)</f>
        <v>21840</v>
      </c>
      <c r="I48" s="273"/>
      <c r="J48" s="274"/>
      <c r="K48" s="275"/>
    </row>
    <row r="49" spans="1:11" s="3" customFormat="1" ht="91.5" customHeight="1" x14ac:dyDescent="0.25">
      <c r="A49" s="193" t="s">
        <v>61</v>
      </c>
      <c r="B49" s="205"/>
      <c r="C49" s="206"/>
      <c r="D49" s="377">
        <v>28500</v>
      </c>
      <c r="E49" s="378"/>
      <c r="F49" s="340">
        <f t="shared" ref="F49:F55" si="1">D49+H49</f>
        <v>39000</v>
      </c>
      <c r="G49" s="341"/>
      <c r="H49" s="88">
        <v>10500</v>
      </c>
      <c r="I49" s="273" t="s">
        <v>191</v>
      </c>
      <c r="J49" s="274"/>
      <c r="K49" s="275"/>
    </row>
    <row r="50" spans="1:11" s="3" customFormat="1" ht="39.75" hidden="1" customHeight="1" x14ac:dyDescent="0.25">
      <c r="A50" s="193" t="s">
        <v>25</v>
      </c>
      <c r="B50" s="205"/>
      <c r="C50" s="206"/>
      <c r="D50" s="377">
        <v>0</v>
      </c>
      <c r="E50" s="378"/>
      <c r="F50" s="340">
        <f t="shared" si="1"/>
        <v>0</v>
      </c>
      <c r="G50" s="341"/>
      <c r="H50" s="88">
        <v>0</v>
      </c>
      <c r="I50" s="402"/>
      <c r="J50" s="403"/>
      <c r="K50" s="404"/>
    </row>
    <row r="51" spans="1:11" s="3" customFormat="1" ht="71.25" customHeight="1" x14ac:dyDescent="0.25">
      <c r="A51" s="193" t="s">
        <v>45</v>
      </c>
      <c r="B51" s="205"/>
      <c r="C51" s="206"/>
      <c r="D51" s="377">
        <v>115288.8</v>
      </c>
      <c r="E51" s="378"/>
      <c r="F51" s="340">
        <f t="shared" si="1"/>
        <v>115288.8</v>
      </c>
      <c r="G51" s="341"/>
      <c r="H51" s="88"/>
      <c r="I51" s="288"/>
      <c r="J51" s="289"/>
      <c r="K51" s="290"/>
    </row>
    <row r="52" spans="1:11" s="3" customFormat="1" ht="16.5" customHeight="1" x14ac:dyDescent="0.25">
      <c r="A52" s="193" t="s">
        <v>50</v>
      </c>
      <c r="B52" s="205"/>
      <c r="C52" s="206"/>
      <c r="D52" s="377">
        <f>1670*42</f>
        <v>70140</v>
      </c>
      <c r="E52" s="378"/>
      <c r="F52" s="340">
        <f t="shared" si="1"/>
        <v>70140</v>
      </c>
      <c r="G52" s="341"/>
      <c r="H52" s="88"/>
      <c r="I52" s="208"/>
      <c r="J52" s="209"/>
      <c r="K52" s="210"/>
    </row>
    <row r="53" spans="1:11" s="3" customFormat="1" ht="16.5" customHeight="1" x14ac:dyDescent="0.25">
      <c r="A53" s="193" t="s">
        <v>26</v>
      </c>
      <c r="B53" s="205"/>
      <c r="C53" s="206"/>
      <c r="D53" s="377">
        <v>20000</v>
      </c>
      <c r="E53" s="378"/>
      <c r="F53" s="340">
        <f t="shared" si="1"/>
        <v>20000</v>
      </c>
      <c r="G53" s="341"/>
      <c r="H53" s="90"/>
      <c r="I53" s="273"/>
      <c r="J53" s="274"/>
      <c r="K53" s="275"/>
    </row>
    <row r="54" spans="1:11" s="3" customFormat="1" ht="38.25" customHeight="1" x14ac:dyDescent="0.25">
      <c r="A54" s="193" t="s">
        <v>41</v>
      </c>
      <c r="B54" s="211"/>
      <c r="C54" s="212"/>
      <c r="D54" s="377">
        <v>2400</v>
      </c>
      <c r="E54" s="397"/>
      <c r="F54" s="340">
        <f t="shared" si="1"/>
        <v>2400</v>
      </c>
      <c r="G54" s="341"/>
      <c r="H54" s="88"/>
      <c r="I54" s="288"/>
      <c r="J54" s="289"/>
      <c r="K54" s="290"/>
    </row>
    <row r="55" spans="1:11" s="3" customFormat="1" ht="51.75" customHeight="1" x14ac:dyDescent="0.25">
      <c r="A55" s="229" t="s">
        <v>110</v>
      </c>
      <c r="B55" s="398"/>
      <c r="C55" s="399"/>
      <c r="D55" s="377">
        <v>8000</v>
      </c>
      <c r="E55" s="400"/>
      <c r="F55" s="377">
        <f t="shared" si="1"/>
        <v>8000</v>
      </c>
      <c r="G55" s="401"/>
      <c r="H55" s="88"/>
      <c r="I55" s="402"/>
      <c r="J55" s="403"/>
      <c r="K55" s="404"/>
    </row>
    <row r="56" spans="1:11" s="3" customFormat="1" ht="47.25" customHeight="1" x14ac:dyDescent="0.25">
      <c r="A56" s="193" t="s">
        <v>148</v>
      </c>
      <c r="B56" s="205"/>
      <c r="C56" s="206"/>
      <c r="D56" s="377"/>
      <c r="E56" s="378"/>
      <c r="F56" s="340">
        <f t="shared" ref="F56" si="2">D56+H56</f>
        <v>11340</v>
      </c>
      <c r="G56" s="341"/>
      <c r="H56" s="88">
        <v>11340</v>
      </c>
      <c r="I56" s="208" t="s">
        <v>192</v>
      </c>
      <c r="J56" s="209"/>
      <c r="K56" s="210"/>
    </row>
    <row r="57" spans="1:11" s="3" customFormat="1" ht="16.5" customHeight="1" x14ac:dyDescent="0.25">
      <c r="A57" s="248" t="s">
        <v>20</v>
      </c>
      <c r="B57" s="249"/>
      <c r="C57" s="250"/>
      <c r="D57" s="227">
        <f>SUM(D59:E73)</f>
        <v>1781392.77</v>
      </c>
      <c r="E57" s="228"/>
      <c r="F57" s="227">
        <f>SUM(F59:G74)</f>
        <v>2015763.9999999998</v>
      </c>
      <c r="G57" s="228"/>
      <c r="H57" s="91">
        <f>SUM(H58:H74)</f>
        <v>234371.22999999992</v>
      </c>
      <c r="I57" s="287"/>
      <c r="J57" s="287"/>
      <c r="K57" s="287"/>
    </row>
    <row r="58" spans="1:11" s="3" customFormat="1" ht="77.25" hidden="1" customHeight="1" x14ac:dyDescent="0.25">
      <c r="A58" s="193" t="s">
        <v>51</v>
      </c>
      <c r="B58" s="260"/>
      <c r="C58" s="261"/>
      <c r="D58" s="391">
        <f>9180+22320</f>
        <v>31500</v>
      </c>
      <c r="E58" s="393"/>
      <c r="F58" s="391">
        <f t="shared" ref="F58:F84" si="3">D58+H58</f>
        <v>31500</v>
      </c>
      <c r="G58" s="393"/>
      <c r="H58" s="78"/>
      <c r="I58" s="208"/>
      <c r="J58" s="256"/>
      <c r="K58" s="257"/>
    </row>
    <row r="59" spans="1:11" s="3" customFormat="1" ht="54.75" hidden="1" customHeight="1" x14ac:dyDescent="0.25">
      <c r="A59" s="193" t="s">
        <v>81</v>
      </c>
      <c r="B59" s="205"/>
      <c r="C59" s="206"/>
      <c r="D59" s="391">
        <v>0</v>
      </c>
      <c r="E59" s="392"/>
      <c r="F59" s="391">
        <f t="shared" si="3"/>
        <v>0</v>
      </c>
      <c r="G59" s="393"/>
      <c r="H59" s="78">
        <v>0</v>
      </c>
      <c r="I59" s="288">
        <v>0</v>
      </c>
      <c r="J59" s="289"/>
      <c r="K59" s="290"/>
    </row>
    <row r="60" spans="1:11" s="3" customFormat="1" ht="77.25" customHeight="1" x14ac:dyDescent="0.25">
      <c r="A60" s="193" t="s">
        <v>27</v>
      </c>
      <c r="B60" s="205"/>
      <c r="C60" s="206"/>
      <c r="D60" s="391">
        <v>21223.8</v>
      </c>
      <c r="E60" s="392"/>
      <c r="F60" s="391">
        <f t="shared" si="3"/>
        <v>27947.4</v>
      </c>
      <c r="G60" s="393"/>
      <c r="H60" s="78">
        <v>6723.6</v>
      </c>
      <c r="I60" s="402" t="s">
        <v>193</v>
      </c>
      <c r="J60" s="403"/>
      <c r="K60" s="404"/>
    </row>
    <row r="61" spans="1:11" s="3" customFormat="1" ht="27" customHeight="1" x14ac:dyDescent="0.25">
      <c r="A61" s="193" t="s">
        <v>42</v>
      </c>
      <c r="B61" s="205"/>
      <c r="C61" s="206"/>
      <c r="D61" s="391">
        <v>17193</v>
      </c>
      <c r="E61" s="392"/>
      <c r="F61" s="391">
        <f t="shared" si="3"/>
        <v>17193</v>
      </c>
      <c r="G61" s="393"/>
      <c r="H61" s="78"/>
      <c r="I61" s="288"/>
      <c r="J61" s="289"/>
      <c r="K61" s="290"/>
    </row>
    <row r="62" spans="1:11" s="3" customFormat="1" ht="63" customHeight="1" x14ac:dyDescent="0.25">
      <c r="A62" s="193" t="s">
        <v>94</v>
      </c>
      <c r="B62" s="205"/>
      <c r="C62" s="206"/>
      <c r="D62" s="391">
        <v>55000</v>
      </c>
      <c r="E62" s="392"/>
      <c r="F62" s="391">
        <f t="shared" si="3"/>
        <v>55000</v>
      </c>
      <c r="G62" s="393"/>
      <c r="H62" s="78"/>
      <c r="I62" s="288"/>
      <c r="J62" s="289"/>
      <c r="K62" s="290"/>
    </row>
    <row r="63" spans="1:11" s="3" customFormat="1" ht="63.75" customHeight="1" x14ac:dyDescent="0.25">
      <c r="A63" s="193" t="s">
        <v>93</v>
      </c>
      <c r="B63" s="205"/>
      <c r="C63" s="206"/>
      <c r="D63" s="391">
        <v>35385.599999999999</v>
      </c>
      <c r="E63" s="392"/>
      <c r="F63" s="391">
        <f t="shared" si="3"/>
        <v>35562.689999999995</v>
      </c>
      <c r="G63" s="393"/>
      <c r="H63" s="78">
        <v>177.09</v>
      </c>
      <c r="I63" s="273" t="s">
        <v>194</v>
      </c>
      <c r="J63" s="274"/>
      <c r="K63" s="275"/>
    </row>
    <row r="64" spans="1:11" s="3" customFormat="1" ht="63.75" customHeight="1" x14ac:dyDescent="0.25">
      <c r="A64" s="193" t="s">
        <v>95</v>
      </c>
      <c r="B64" s="205"/>
      <c r="C64" s="206"/>
      <c r="D64" s="391">
        <v>300000</v>
      </c>
      <c r="E64" s="392"/>
      <c r="F64" s="391">
        <f t="shared" si="3"/>
        <v>300960</v>
      </c>
      <c r="G64" s="393"/>
      <c r="H64" s="78">
        <v>960</v>
      </c>
      <c r="I64" s="273" t="s">
        <v>194</v>
      </c>
      <c r="J64" s="274"/>
      <c r="K64" s="275"/>
    </row>
    <row r="65" spans="1:14" s="3" customFormat="1" ht="51" customHeight="1" x14ac:dyDescent="0.25">
      <c r="A65" s="193" t="s">
        <v>75</v>
      </c>
      <c r="B65" s="205"/>
      <c r="C65" s="206"/>
      <c r="D65" s="391">
        <v>1257200</v>
      </c>
      <c r="E65" s="392"/>
      <c r="F65" s="391">
        <f t="shared" si="3"/>
        <v>0</v>
      </c>
      <c r="G65" s="393"/>
      <c r="H65" s="78">
        <v>-1257200</v>
      </c>
      <c r="I65" s="433" t="s">
        <v>195</v>
      </c>
      <c r="J65" s="434"/>
      <c r="K65" s="435"/>
    </row>
    <row r="66" spans="1:14" s="3" customFormat="1" ht="27" customHeight="1" x14ac:dyDescent="0.25">
      <c r="A66" s="193" t="s">
        <v>156</v>
      </c>
      <c r="B66" s="205"/>
      <c r="C66" s="206"/>
      <c r="D66" s="391"/>
      <c r="E66" s="392"/>
      <c r="F66" s="391">
        <f t="shared" ref="F66" si="4">D66+H66</f>
        <v>900984</v>
      </c>
      <c r="G66" s="393"/>
      <c r="H66" s="78">
        <f>678160+222824</f>
        <v>900984</v>
      </c>
      <c r="I66" s="355"/>
      <c r="J66" s="356"/>
      <c r="K66" s="357"/>
    </row>
    <row r="67" spans="1:14" s="3" customFormat="1" ht="27.75" customHeight="1" x14ac:dyDescent="0.25">
      <c r="A67" s="193" t="s">
        <v>155</v>
      </c>
      <c r="B67" s="205"/>
      <c r="C67" s="206"/>
      <c r="D67" s="391"/>
      <c r="E67" s="392"/>
      <c r="F67" s="391">
        <f t="shared" ref="F67:F68" si="5">D67+H67</f>
        <v>341502</v>
      </c>
      <c r="G67" s="393"/>
      <c r="H67" s="78">
        <v>341502</v>
      </c>
      <c r="I67" s="355"/>
      <c r="J67" s="356"/>
      <c r="K67" s="357"/>
    </row>
    <row r="68" spans="1:14" s="3" customFormat="1" ht="24.75" customHeight="1" x14ac:dyDescent="0.25">
      <c r="A68" s="193" t="s">
        <v>157</v>
      </c>
      <c r="B68" s="205"/>
      <c r="C68" s="206"/>
      <c r="D68" s="391"/>
      <c r="E68" s="392"/>
      <c r="F68" s="391">
        <f t="shared" si="5"/>
        <v>111412</v>
      </c>
      <c r="G68" s="393"/>
      <c r="H68" s="78">
        <v>111412</v>
      </c>
      <c r="I68" s="358"/>
      <c r="J68" s="359"/>
      <c r="K68" s="360"/>
    </row>
    <row r="69" spans="1:14" s="3" customFormat="1" ht="16.5" customHeight="1" x14ac:dyDescent="0.25">
      <c r="A69" s="193" t="s">
        <v>38</v>
      </c>
      <c r="B69" s="205"/>
      <c r="C69" s="206"/>
      <c r="D69" s="340">
        <v>4000</v>
      </c>
      <c r="E69" s="363"/>
      <c r="F69" s="340">
        <f t="shared" si="3"/>
        <v>4000</v>
      </c>
      <c r="G69" s="341"/>
      <c r="H69" s="88"/>
      <c r="I69" s="208"/>
      <c r="J69" s="209"/>
      <c r="K69" s="210"/>
    </row>
    <row r="70" spans="1:14" s="3" customFormat="1" ht="37.5" customHeight="1" x14ac:dyDescent="0.25">
      <c r="A70" s="193" t="s">
        <v>49</v>
      </c>
      <c r="B70" s="205"/>
      <c r="C70" s="206"/>
      <c r="D70" s="340">
        <v>18900</v>
      </c>
      <c r="E70" s="363"/>
      <c r="F70" s="340">
        <f t="shared" si="3"/>
        <v>18900</v>
      </c>
      <c r="G70" s="341"/>
      <c r="H70" s="88"/>
      <c r="I70" s="288"/>
      <c r="J70" s="289"/>
      <c r="K70" s="290"/>
      <c r="N70" s="53"/>
    </row>
    <row r="71" spans="1:14" s="3" customFormat="1" ht="16.5" customHeight="1" x14ac:dyDescent="0.25">
      <c r="A71" s="193" t="s">
        <v>37</v>
      </c>
      <c r="B71" s="211"/>
      <c r="C71" s="212"/>
      <c r="D71" s="340">
        <v>7500</v>
      </c>
      <c r="E71" s="363"/>
      <c r="F71" s="340">
        <f t="shared" si="3"/>
        <v>7500</v>
      </c>
      <c r="G71" s="341"/>
      <c r="H71" s="88"/>
      <c r="I71" s="208"/>
      <c r="J71" s="209"/>
      <c r="K71" s="210"/>
    </row>
    <row r="72" spans="1:14" s="3" customFormat="1" ht="42" customHeight="1" x14ac:dyDescent="0.25">
      <c r="A72" s="193" t="s">
        <v>39</v>
      </c>
      <c r="B72" s="205"/>
      <c r="C72" s="206"/>
      <c r="D72" s="340">
        <v>42250.37</v>
      </c>
      <c r="E72" s="363"/>
      <c r="F72" s="340">
        <f>D72+H72</f>
        <v>44562.91</v>
      </c>
      <c r="G72" s="341"/>
      <c r="H72" s="88">
        <v>2312.54</v>
      </c>
      <c r="I72" s="288" t="s">
        <v>170</v>
      </c>
      <c r="J72" s="289"/>
      <c r="K72" s="290"/>
    </row>
    <row r="73" spans="1:14" s="3" customFormat="1" ht="38.25" customHeight="1" x14ac:dyDescent="0.25">
      <c r="A73" s="193" t="s">
        <v>153</v>
      </c>
      <c r="B73" s="194"/>
      <c r="C73" s="195"/>
      <c r="D73" s="340">
        <v>22740</v>
      </c>
      <c r="E73" s="363"/>
      <c r="F73" s="340">
        <f>D73+H73</f>
        <v>22740</v>
      </c>
      <c r="G73" s="341"/>
      <c r="H73" s="88"/>
      <c r="I73" s="270"/>
      <c r="J73" s="338"/>
      <c r="K73" s="339"/>
    </row>
    <row r="74" spans="1:14" s="3" customFormat="1" ht="38.25" customHeight="1" x14ac:dyDescent="0.25">
      <c r="A74" s="193" t="s">
        <v>154</v>
      </c>
      <c r="B74" s="194"/>
      <c r="C74" s="195"/>
      <c r="D74" s="340"/>
      <c r="E74" s="363"/>
      <c r="F74" s="340">
        <f>D74+H74</f>
        <v>127500</v>
      </c>
      <c r="G74" s="341"/>
      <c r="H74" s="88">
        <v>127500</v>
      </c>
      <c r="I74" s="270" t="s">
        <v>171</v>
      </c>
      <c r="J74" s="338"/>
      <c r="K74" s="339"/>
    </row>
    <row r="75" spans="1:14" s="3" customFormat="1" ht="32.25" customHeight="1" x14ac:dyDescent="0.25">
      <c r="A75" s="248" t="s">
        <v>21</v>
      </c>
      <c r="B75" s="249"/>
      <c r="C75" s="250"/>
      <c r="D75" s="227">
        <f>SUM(D76:E78)</f>
        <v>154000</v>
      </c>
      <c r="E75" s="228"/>
      <c r="F75" s="227">
        <f t="shared" si="3"/>
        <v>151027.65</v>
      </c>
      <c r="G75" s="228"/>
      <c r="H75" s="102">
        <f>SUM(H76:H78)</f>
        <v>-2972.3500000000004</v>
      </c>
      <c r="I75" s="287"/>
      <c r="J75" s="287"/>
      <c r="K75" s="287"/>
    </row>
    <row r="76" spans="1:14" s="3" customFormat="1" ht="16.5" customHeight="1" x14ac:dyDescent="0.25">
      <c r="A76" s="193" t="s">
        <v>62</v>
      </c>
      <c r="B76" s="205"/>
      <c r="C76" s="206"/>
      <c r="D76" s="340">
        <v>126000</v>
      </c>
      <c r="E76" s="363"/>
      <c r="F76" s="340">
        <f t="shared" si="3"/>
        <v>126000</v>
      </c>
      <c r="G76" s="341"/>
      <c r="H76" s="90"/>
      <c r="I76" s="208"/>
      <c r="J76" s="209"/>
      <c r="K76" s="210"/>
    </row>
    <row r="77" spans="1:14" s="3" customFormat="1" ht="54.75" customHeight="1" x14ac:dyDescent="0.25">
      <c r="A77" s="193" t="s">
        <v>80</v>
      </c>
      <c r="B77" s="205"/>
      <c r="C77" s="206"/>
      <c r="D77" s="340">
        <v>16000</v>
      </c>
      <c r="E77" s="363"/>
      <c r="F77" s="340">
        <f t="shared" si="3"/>
        <v>15243.97</v>
      </c>
      <c r="G77" s="341"/>
      <c r="H77" s="90">
        <v>-756.03</v>
      </c>
      <c r="I77" s="402" t="s">
        <v>172</v>
      </c>
      <c r="J77" s="403"/>
      <c r="K77" s="404"/>
    </row>
    <row r="78" spans="1:14" s="3" customFormat="1" ht="51" customHeight="1" x14ac:dyDescent="0.25">
      <c r="A78" s="193" t="s">
        <v>79</v>
      </c>
      <c r="B78" s="205"/>
      <c r="C78" s="206"/>
      <c r="D78" s="340">
        <v>12000</v>
      </c>
      <c r="E78" s="363"/>
      <c r="F78" s="340">
        <f t="shared" si="3"/>
        <v>9783.68</v>
      </c>
      <c r="G78" s="341"/>
      <c r="H78" s="90">
        <v>-2216.3200000000002</v>
      </c>
      <c r="I78" s="402" t="s">
        <v>172</v>
      </c>
      <c r="J78" s="403"/>
      <c r="K78" s="404"/>
    </row>
    <row r="79" spans="1:14" s="35" customFormat="1" ht="54" customHeight="1" x14ac:dyDescent="0.25">
      <c r="A79" s="224" t="s">
        <v>43</v>
      </c>
      <c r="B79" s="225"/>
      <c r="C79" s="226"/>
      <c r="D79" s="227">
        <v>4923.2</v>
      </c>
      <c r="E79" s="228"/>
      <c r="F79" s="227">
        <f t="shared" si="3"/>
        <v>9824.91</v>
      </c>
      <c r="G79" s="228"/>
      <c r="H79" s="91">
        <v>4901.71</v>
      </c>
      <c r="I79" s="388" t="s">
        <v>189</v>
      </c>
      <c r="J79" s="389"/>
      <c r="K79" s="390"/>
    </row>
    <row r="80" spans="1:14" s="35" customFormat="1" ht="32.25" customHeight="1" x14ac:dyDescent="0.25">
      <c r="A80" s="224" t="s">
        <v>53</v>
      </c>
      <c r="B80" s="279"/>
      <c r="C80" s="280"/>
      <c r="D80" s="227">
        <f>SUM(D81:E84)</f>
        <v>310795</v>
      </c>
      <c r="E80" s="251"/>
      <c r="F80" s="227">
        <f t="shared" si="3"/>
        <v>310795</v>
      </c>
      <c r="G80" s="228"/>
      <c r="H80" s="91">
        <f>H83</f>
        <v>0</v>
      </c>
      <c r="I80" s="282"/>
      <c r="J80" s="283"/>
      <c r="K80" s="284"/>
    </row>
    <row r="81" spans="1:11" s="3" customFormat="1" ht="16.5" customHeight="1" x14ac:dyDescent="0.25">
      <c r="A81" s="193" t="s">
        <v>46</v>
      </c>
      <c r="B81" s="205"/>
      <c r="C81" s="206"/>
      <c r="D81" s="340">
        <v>1600</v>
      </c>
      <c r="E81" s="363"/>
      <c r="F81" s="340">
        <f t="shared" si="3"/>
        <v>1600</v>
      </c>
      <c r="G81" s="341"/>
      <c r="H81" s="89"/>
      <c r="I81" s="213"/>
      <c r="J81" s="214"/>
      <c r="K81" s="215"/>
    </row>
    <row r="82" spans="1:11" s="3" customFormat="1" ht="16.5" customHeight="1" x14ac:dyDescent="0.25">
      <c r="A82" s="193" t="s">
        <v>47</v>
      </c>
      <c r="B82" s="205"/>
      <c r="C82" s="206"/>
      <c r="D82" s="340">
        <v>3120</v>
      </c>
      <c r="E82" s="363"/>
      <c r="F82" s="340">
        <f t="shared" si="3"/>
        <v>3120</v>
      </c>
      <c r="G82" s="341"/>
      <c r="H82" s="89"/>
      <c r="I82" s="213"/>
      <c r="J82" s="214"/>
      <c r="K82" s="215"/>
    </row>
    <row r="83" spans="1:11" s="3" customFormat="1" ht="16.5" customHeight="1" x14ac:dyDescent="0.25">
      <c r="A83" s="193" t="s">
        <v>63</v>
      </c>
      <c r="B83" s="205"/>
      <c r="C83" s="206"/>
      <c r="D83" s="340">
        <v>6075</v>
      </c>
      <c r="E83" s="363"/>
      <c r="F83" s="340">
        <f t="shared" si="3"/>
        <v>6075</v>
      </c>
      <c r="G83" s="341"/>
      <c r="H83" s="88"/>
      <c r="I83" s="208"/>
      <c r="J83" s="209"/>
      <c r="K83" s="210"/>
    </row>
    <row r="84" spans="1:11" s="3" customFormat="1" ht="16.5" customHeight="1" x14ac:dyDescent="0.25">
      <c r="A84" s="193" t="s">
        <v>48</v>
      </c>
      <c r="B84" s="205"/>
      <c r="C84" s="206"/>
      <c r="D84" s="340">
        <v>300000</v>
      </c>
      <c r="E84" s="363"/>
      <c r="F84" s="340">
        <f t="shared" si="3"/>
        <v>300000</v>
      </c>
      <c r="G84" s="341"/>
      <c r="H84" s="88"/>
      <c r="I84" s="208"/>
      <c r="J84" s="209"/>
      <c r="K84" s="210"/>
    </row>
    <row r="85" spans="1:11" s="35" customFormat="1" ht="27" customHeight="1" x14ac:dyDescent="0.25">
      <c r="A85" s="224" t="s">
        <v>52</v>
      </c>
      <c r="B85" s="225"/>
      <c r="C85" s="226"/>
      <c r="D85" s="227">
        <f>SUM(D86:E88)</f>
        <v>24720</v>
      </c>
      <c r="E85" s="228"/>
      <c r="F85" s="227">
        <f>SUM(F86:G93)</f>
        <v>66400</v>
      </c>
      <c r="G85" s="228"/>
      <c r="H85" s="91">
        <f>SUM(H86:H93)</f>
        <v>41680</v>
      </c>
      <c r="I85" s="208"/>
      <c r="J85" s="209"/>
      <c r="K85" s="210"/>
    </row>
    <row r="86" spans="1:11" s="3" customFormat="1" ht="21.95" customHeight="1" x14ac:dyDescent="0.25">
      <c r="A86" s="193" t="s">
        <v>69</v>
      </c>
      <c r="B86" s="205"/>
      <c r="C86" s="206"/>
      <c r="D86" s="340">
        <v>18000</v>
      </c>
      <c r="E86" s="363"/>
      <c r="F86" s="340">
        <f t="shared" ref="F86:F99" si="6">D86+H86</f>
        <v>18000</v>
      </c>
      <c r="G86" s="341"/>
      <c r="H86" s="88"/>
      <c r="I86" s="208"/>
      <c r="J86" s="209"/>
      <c r="K86" s="210"/>
    </row>
    <row r="87" spans="1:11" s="3" customFormat="1" ht="21.95" customHeight="1" x14ac:dyDescent="0.25">
      <c r="A87" s="193" t="s">
        <v>71</v>
      </c>
      <c r="B87" s="205"/>
      <c r="C87" s="206"/>
      <c r="D87" s="340">
        <v>4320</v>
      </c>
      <c r="E87" s="363"/>
      <c r="F87" s="340">
        <f t="shared" si="6"/>
        <v>4320</v>
      </c>
      <c r="G87" s="341"/>
      <c r="H87" s="88"/>
      <c r="I87" s="208"/>
      <c r="J87" s="209"/>
      <c r="K87" s="210"/>
    </row>
    <row r="88" spans="1:11" s="3" customFormat="1" ht="21.95" customHeight="1" x14ac:dyDescent="0.25">
      <c r="A88" s="193" t="s">
        <v>70</v>
      </c>
      <c r="B88" s="205"/>
      <c r="C88" s="206"/>
      <c r="D88" s="340">
        <v>2400</v>
      </c>
      <c r="E88" s="363"/>
      <c r="F88" s="340">
        <f t="shared" si="6"/>
        <v>2400</v>
      </c>
      <c r="G88" s="341"/>
      <c r="H88" s="88"/>
      <c r="I88" s="288"/>
      <c r="J88" s="289"/>
      <c r="K88" s="290"/>
    </row>
    <row r="89" spans="1:11" s="3" customFormat="1" ht="21.95" customHeight="1" x14ac:dyDescent="0.25">
      <c r="A89" s="193" t="s">
        <v>179</v>
      </c>
      <c r="B89" s="205"/>
      <c r="C89" s="206"/>
      <c r="D89" s="340"/>
      <c r="E89" s="363"/>
      <c r="F89" s="340">
        <f t="shared" ref="F89" si="7">D89+H89</f>
        <v>3000</v>
      </c>
      <c r="G89" s="341"/>
      <c r="H89" s="88">
        <v>3000</v>
      </c>
      <c r="I89" s="352" t="s">
        <v>196</v>
      </c>
      <c r="J89" s="353"/>
      <c r="K89" s="354"/>
    </row>
    <row r="90" spans="1:11" s="3" customFormat="1" ht="21.95" customHeight="1" x14ac:dyDescent="0.25">
      <c r="A90" s="193" t="s">
        <v>180</v>
      </c>
      <c r="B90" s="205"/>
      <c r="C90" s="206"/>
      <c r="D90" s="340"/>
      <c r="E90" s="363"/>
      <c r="F90" s="340">
        <v>9500</v>
      </c>
      <c r="G90" s="341"/>
      <c r="H90" s="88">
        <v>9500</v>
      </c>
      <c r="I90" s="355"/>
      <c r="J90" s="356"/>
      <c r="K90" s="357"/>
    </row>
    <row r="91" spans="1:11" s="3" customFormat="1" ht="21.95" customHeight="1" x14ac:dyDescent="0.25">
      <c r="A91" s="193" t="s">
        <v>181</v>
      </c>
      <c r="B91" s="205"/>
      <c r="C91" s="206"/>
      <c r="D91" s="340"/>
      <c r="E91" s="363"/>
      <c r="F91" s="340">
        <f t="shared" ref="F91" si="8">D91+H91</f>
        <v>11000</v>
      </c>
      <c r="G91" s="341"/>
      <c r="H91" s="88">
        <v>11000</v>
      </c>
      <c r="I91" s="355"/>
      <c r="J91" s="356"/>
      <c r="K91" s="357"/>
    </row>
    <row r="92" spans="1:11" s="3" customFormat="1" ht="21.95" customHeight="1" x14ac:dyDescent="0.25">
      <c r="A92" s="193" t="s">
        <v>205</v>
      </c>
      <c r="B92" s="205"/>
      <c r="C92" s="206"/>
      <c r="D92" s="340"/>
      <c r="E92" s="363"/>
      <c r="F92" s="340">
        <f t="shared" ref="F92" si="9">D92+H92</f>
        <v>7680</v>
      </c>
      <c r="G92" s="341"/>
      <c r="H92" s="88">
        <v>7680</v>
      </c>
      <c r="I92" s="355"/>
      <c r="J92" s="416"/>
      <c r="K92" s="357"/>
    </row>
    <row r="93" spans="1:11" s="3" customFormat="1" ht="21.95" customHeight="1" x14ac:dyDescent="0.25">
      <c r="A93" s="193" t="s">
        <v>204</v>
      </c>
      <c r="B93" s="205"/>
      <c r="C93" s="206"/>
      <c r="D93" s="340"/>
      <c r="E93" s="363"/>
      <c r="F93" s="377">
        <f t="shared" ref="F93" si="10">D93+H93</f>
        <v>10500</v>
      </c>
      <c r="G93" s="401"/>
      <c r="H93" s="88">
        <v>10500</v>
      </c>
      <c r="I93" s="374"/>
      <c r="J93" s="375"/>
      <c r="K93" s="376"/>
    </row>
    <row r="94" spans="1:11" s="35" customFormat="1" ht="34.5" customHeight="1" x14ac:dyDescent="0.25">
      <c r="A94" s="224" t="s">
        <v>158</v>
      </c>
      <c r="B94" s="225"/>
      <c r="C94" s="226"/>
      <c r="D94" s="227"/>
      <c r="E94" s="228"/>
      <c r="F94" s="227">
        <f t="shared" si="6"/>
        <v>78160</v>
      </c>
      <c r="G94" s="228"/>
      <c r="H94" s="91">
        <f>SUM(H95:H97)</f>
        <v>78160</v>
      </c>
      <c r="I94" s="208"/>
      <c r="J94" s="209"/>
      <c r="K94" s="210"/>
    </row>
    <row r="95" spans="1:11" s="35" customFormat="1" ht="16.5" customHeight="1" x14ac:dyDescent="0.25">
      <c r="A95" s="193" t="s">
        <v>182</v>
      </c>
      <c r="B95" s="260"/>
      <c r="C95" s="261"/>
      <c r="D95" s="227"/>
      <c r="E95" s="228"/>
      <c r="F95" s="340">
        <f t="shared" si="6"/>
        <v>43400</v>
      </c>
      <c r="G95" s="341"/>
      <c r="H95" s="88">
        <v>43400</v>
      </c>
      <c r="I95" s="371" t="s">
        <v>173</v>
      </c>
      <c r="J95" s="372"/>
      <c r="K95" s="373"/>
    </row>
    <row r="96" spans="1:11" s="35" customFormat="1" ht="16.5" customHeight="1" x14ac:dyDescent="0.25">
      <c r="A96" s="193" t="s">
        <v>184</v>
      </c>
      <c r="B96" s="260"/>
      <c r="C96" s="261"/>
      <c r="D96" s="227"/>
      <c r="E96" s="228"/>
      <c r="F96" s="340">
        <f t="shared" si="6"/>
        <v>9800</v>
      </c>
      <c r="G96" s="341"/>
      <c r="H96" s="88">
        <v>9800</v>
      </c>
      <c r="I96" s="436"/>
      <c r="J96" s="437"/>
      <c r="K96" s="438"/>
    </row>
    <row r="97" spans="1:11" s="35" customFormat="1" ht="16.5" customHeight="1" x14ac:dyDescent="0.25">
      <c r="A97" s="193" t="s">
        <v>183</v>
      </c>
      <c r="B97" s="260"/>
      <c r="C97" s="261"/>
      <c r="D97" s="227"/>
      <c r="E97" s="228"/>
      <c r="F97" s="340">
        <f t="shared" si="6"/>
        <v>24960</v>
      </c>
      <c r="G97" s="341"/>
      <c r="H97" s="88">
        <v>24960</v>
      </c>
      <c r="I97" s="374"/>
      <c r="J97" s="375"/>
      <c r="K97" s="376"/>
    </row>
    <row r="98" spans="1:11" s="35" customFormat="1" ht="34.5" customHeight="1" x14ac:dyDescent="0.25">
      <c r="A98" s="224" t="s">
        <v>44</v>
      </c>
      <c r="B98" s="225"/>
      <c r="C98" s="226"/>
      <c r="D98" s="227">
        <f>SUM(D99:E100)</f>
        <v>13762.35</v>
      </c>
      <c r="E98" s="228"/>
      <c r="F98" s="227">
        <f t="shared" si="6"/>
        <v>59357.120000000003</v>
      </c>
      <c r="G98" s="228"/>
      <c r="H98" s="91">
        <f>SUM(H99:H101)</f>
        <v>45594.770000000004</v>
      </c>
      <c r="I98" s="208"/>
      <c r="J98" s="209"/>
      <c r="K98" s="210"/>
    </row>
    <row r="99" spans="1:11" s="3" customFormat="1" ht="133.5" customHeight="1" x14ac:dyDescent="0.25">
      <c r="A99" s="193" t="s">
        <v>160</v>
      </c>
      <c r="B99" s="205"/>
      <c r="C99" s="206"/>
      <c r="D99" s="340">
        <v>7881.39</v>
      </c>
      <c r="E99" s="363"/>
      <c r="F99" s="340">
        <f t="shared" si="6"/>
        <v>25193.84</v>
      </c>
      <c r="G99" s="341"/>
      <c r="H99" s="88">
        <v>17312.45</v>
      </c>
      <c r="I99" s="402" t="s">
        <v>197</v>
      </c>
      <c r="J99" s="403"/>
      <c r="K99" s="404"/>
    </row>
    <row r="100" spans="1:11" s="3" customFormat="1" ht="78.75" customHeight="1" x14ac:dyDescent="0.25">
      <c r="A100" s="193" t="s">
        <v>96</v>
      </c>
      <c r="B100" s="205"/>
      <c r="C100" s="206"/>
      <c r="D100" s="340">
        <v>5880.96</v>
      </c>
      <c r="E100" s="363"/>
      <c r="F100" s="340">
        <f t="shared" ref="F100:F109" si="11">D100+H100</f>
        <v>20663.28</v>
      </c>
      <c r="G100" s="341"/>
      <c r="H100" s="88">
        <v>14782.32</v>
      </c>
      <c r="I100" s="402" t="s">
        <v>197</v>
      </c>
      <c r="J100" s="403"/>
      <c r="K100" s="404"/>
    </row>
    <row r="101" spans="1:11" s="38" customFormat="1" ht="54.75" customHeight="1" x14ac:dyDescent="0.25">
      <c r="A101" s="229" t="s">
        <v>159</v>
      </c>
      <c r="B101" s="417"/>
      <c r="C101" s="418"/>
      <c r="D101" s="219">
        <f>SUM(D102:E108)</f>
        <v>0</v>
      </c>
      <c r="E101" s="220"/>
      <c r="F101" s="219">
        <f t="shared" ref="F101" si="12">D101+H101</f>
        <v>13500</v>
      </c>
      <c r="G101" s="220"/>
      <c r="H101" s="88">
        <v>13500</v>
      </c>
      <c r="I101" s="402" t="s">
        <v>198</v>
      </c>
      <c r="J101" s="403"/>
      <c r="K101" s="404"/>
    </row>
    <row r="102" spans="1:11" s="38" customFormat="1" ht="34.5" customHeight="1" x14ac:dyDescent="0.25">
      <c r="A102" s="216" t="s">
        <v>54</v>
      </c>
      <c r="B102" s="217"/>
      <c r="C102" s="218"/>
      <c r="D102" s="219">
        <f>SUM(D103:E109)</f>
        <v>0</v>
      </c>
      <c r="E102" s="220"/>
      <c r="F102" s="219">
        <f t="shared" si="11"/>
        <v>46435</v>
      </c>
      <c r="G102" s="220"/>
      <c r="H102" s="88">
        <f>SUM(H103:H109)</f>
        <v>46435</v>
      </c>
      <c r="I102" s="273"/>
      <c r="J102" s="274"/>
      <c r="K102" s="275"/>
    </row>
    <row r="103" spans="1:11" s="38" customFormat="1" ht="16.5" customHeight="1" x14ac:dyDescent="0.25">
      <c r="A103" s="229" t="s">
        <v>162</v>
      </c>
      <c r="B103" s="230"/>
      <c r="C103" s="231"/>
      <c r="D103" s="377">
        <v>0</v>
      </c>
      <c r="E103" s="378"/>
      <c r="F103" s="377">
        <f t="shared" si="11"/>
        <v>11160</v>
      </c>
      <c r="G103" s="378"/>
      <c r="H103" s="88">
        <v>11160</v>
      </c>
      <c r="I103" s="352" t="s">
        <v>161</v>
      </c>
      <c r="J103" s="353"/>
      <c r="K103" s="354"/>
    </row>
    <row r="104" spans="1:11" s="38" customFormat="1" ht="16.5" customHeight="1" x14ac:dyDescent="0.25">
      <c r="A104" s="229" t="s">
        <v>163</v>
      </c>
      <c r="B104" s="263"/>
      <c r="C104" s="264"/>
      <c r="D104" s="377">
        <v>0</v>
      </c>
      <c r="E104" s="378"/>
      <c r="F104" s="377">
        <f t="shared" si="11"/>
        <v>2790</v>
      </c>
      <c r="G104" s="378"/>
      <c r="H104" s="88">
        <v>2790</v>
      </c>
      <c r="I104" s="379"/>
      <c r="J104" s="380"/>
      <c r="K104" s="381"/>
    </row>
    <row r="105" spans="1:11" s="38" customFormat="1" ht="16.5" customHeight="1" x14ac:dyDescent="0.25">
      <c r="A105" s="229" t="s">
        <v>164</v>
      </c>
      <c r="B105" s="230"/>
      <c r="C105" s="231"/>
      <c r="D105" s="377">
        <v>0</v>
      </c>
      <c r="E105" s="378"/>
      <c r="F105" s="377">
        <f t="shared" si="11"/>
        <v>6975</v>
      </c>
      <c r="G105" s="378"/>
      <c r="H105" s="88">
        <v>6975</v>
      </c>
      <c r="I105" s="379"/>
      <c r="J105" s="380"/>
      <c r="K105" s="381"/>
    </row>
    <row r="106" spans="1:11" s="38" customFormat="1" ht="16.5" customHeight="1" x14ac:dyDescent="0.25">
      <c r="A106" s="229" t="s">
        <v>165</v>
      </c>
      <c r="B106" s="230"/>
      <c r="C106" s="231"/>
      <c r="D106" s="377">
        <v>0</v>
      </c>
      <c r="E106" s="378"/>
      <c r="F106" s="377">
        <f t="shared" ref="F106:F107" si="13">D106+H106</f>
        <v>8370</v>
      </c>
      <c r="G106" s="378"/>
      <c r="H106" s="88">
        <v>8370</v>
      </c>
      <c r="I106" s="379"/>
      <c r="J106" s="380"/>
      <c r="K106" s="381"/>
    </row>
    <row r="107" spans="1:11" s="38" customFormat="1" ht="16.5" customHeight="1" x14ac:dyDescent="0.25">
      <c r="A107" s="229" t="s">
        <v>166</v>
      </c>
      <c r="B107" s="230"/>
      <c r="C107" s="231"/>
      <c r="D107" s="377">
        <v>0</v>
      </c>
      <c r="E107" s="378"/>
      <c r="F107" s="377">
        <f t="shared" si="13"/>
        <v>11160</v>
      </c>
      <c r="G107" s="378"/>
      <c r="H107" s="88">
        <v>11160</v>
      </c>
      <c r="I107" s="379"/>
      <c r="J107" s="380"/>
      <c r="K107" s="381"/>
    </row>
    <row r="108" spans="1:11" s="38" customFormat="1" ht="16.5" customHeight="1" x14ac:dyDescent="0.25">
      <c r="A108" s="229" t="s">
        <v>167</v>
      </c>
      <c r="B108" s="230"/>
      <c r="C108" s="231"/>
      <c r="D108" s="377">
        <v>0</v>
      </c>
      <c r="E108" s="378"/>
      <c r="F108" s="377">
        <f t="shared" si="11"/>
        <v>5580</v>
      </c>
      <c r="G108" s="378"/>
      <c r="H108" s="88">
        <v>5580</v>
      </c>
      <c r="I108" s="379"/>
      <c r="J108" s="380"/>
      <c r="K108" s="381"/>
    </row>
    <row r="109" spans="1:11" s="3" customFormat="1" ht="16.5" customHeight="1" x14ac:dyDescent="0.25">
      <c r="A109" s="229" t="s">
        <v>168</v>
      </c>
      <c r="B109" s="230"/>
      <c r="C109" s="231"/>
      <c r="D109" s="377">
        <v>0</v>
      </c>
      <c r="E109" s="378"/>
      <c r="F109" s="377">
        <f t="shared" si="11"/>
        <v>400</v>
      </c>
      <c r="G109" s="378"/>
      <c r="H109" s="88">
        <v>400</v>
      </c>
      <c r="I109" s="382"/>
      <c r="J109" s="383"/>
      <c r="K109" s="384"/>
    </row>
    <row r="110" spans="1:11" s="3" customFormat="1" x14ac:dyDescent="0.25">
      <c r="A110" s="201" t="s">
        <v>11</v>
      </c>
      <c r="B110" s="201"/>
      <c r="C110" s="201"/>
      <c r="D110" s="361">
        <f>D34+D35+D36+D44+D48+D57+D75+D79+D80+D85+D98+D102</f>
        <v>8184414.9999999991</v>
      </c>
      <c r="E110" s="362"/>
      <c r="F110" s="361">
        <f>F34+F35+F36+F40+F44+F48+F57+F75+F79+F80+F85+F94+F98+F102</f>
        <v>8717560.9999999981</v>
      </c>
      <c r="G110" s="362"/>
      <c r="H110" s="107">
        <f>H34+H35+H36+H40+H44+H48+H57+H75+H79+H80+H85+H94+H98+H102</f>
        <v>533146</v>
      </c>
      <c r="I110" s="204"/>
      <c r="J110" s="204"/>
      <c r="K110" s="204"/>
    </row>
    <row r="111" spans="1:11" s="3" customFormat="1" x14ac:dyDescent="0.25">
      <c r="A111" s="8"/>
      <c r="B111" s="8"/>
      <c r="C111" s="8"/>
      <c r="D111" s="9"/>
      <c r="E111" s="9"/>
      <c r="F111" s="9"/>
      <c r="G111" s="9"/>
      <c r="H111" s="9"/>
      <c r="I111" s="10"/>
      <c r="J111" s="10"/>
      <c r="K111" s="10"/>
    </row>
    <row r="112" spans="1:11" s="3" customFormat="1" x14ac:dyDescent="0.25">
      <c r="A112" s="8"/>
      <c r="B112" s="8"/>
      <c r="C112" s="8"/>
      <c r="D112" s="9"/>
      <c r="E112" s="9"/>
      <c r="F112" s="9"/>
      <c r="G112" s="9"/>
      <c r="H112" s="9"/>
      <c r="I112" s="10"/>
      <c r="J112" s="10"/>
      <c r="K112" s="10"/>
    </row>
    <row r="113" spans="1:11" s="3" customFormat="1" x14ac:dyDescent="0.25">
      <c r="A113" s="8"/>
      <c r="B113" s="8"/>
      <c r="C113" s="8"/>
      <c r="D113" s="9"/>
      <c r="E113" s="9"/>
      <c r="F113" s="9"/>
      <c r="G113" s="9"/>
      <c r="H113" s="9"/>
      <c r="I113" s="10"/>
      <c r="J113" s="10"/>
      <c r="K113" s="10"/>
    </row>
    <row r="114" spans="1:11" ht="16.5" customHeight="1" x14ac:dyDescent="0.25">
      <c r="A114" s="234" t="s">
        <v>99</v>
      </c>
      <c r="B114" s="234"/>
      <c r="C114" s="234"/>
      <c r="D114" s="234"/>
      <c r="E114" s="234"/>
      <c r="F114" s="234"/>
      <c r="G114" s="234"/>
      <c r="H114" s="234"/>
      <c r="I114" s="234"/>
      <c r="J114" s="234"/>
      <c r="K114" s="234"/>
    </row>
    <row r="116" spans="1:11" x14ac:dyDescent="0.25">
      <c r="A116" s="204"/>
      <c r="B116" s="204"/>
      <c r="C116" s="204"/>
      <c r="D116" s="235" t="s">
        <v>5</v>
      </c>
      <c r="E116" s="235"/>
      <c r="F116" s="235" t="s">
        <v>6</v>
      </c>
      <c r="G116" s="235"/>
      <c r="H116" s="104" t="s">
        <v>14</v>
      </c>
      <c r="I116" s="236" t="s">
        <v>13</v>
      </c>
      <c r="J116" s="237"/>
      <c r="K116" s="238"/>
    </row>
    <row r="117" spans="1:11" ht="21" customHeight="1" x14ac:dyDescent="0.25">
      <c r="A117" s="239" t="s">
        <v>15</v>
      </c>
      <c r="B117" s="239"/>
      <c r="C117" s="239"/>
      <c r="D117" s="285">
        <v>0</v>
      </c>
      <c r="E117" s="286"/>
      <c r="F117" s="285">
        <f>D117+H117</f>
        <v>147602.5</v>
      </c>
      <c r="G117" s="286"/>
      <c r="H117" s="79">
        <v>147602.5</v>
      </c>
      <c r="I117" s="352" t="s">
        <v>190</v>
      </c>
      <c r="J117" s="353"/>
      <c r="K117" s="354"/>
    </row>
    <row r="118" spans="1:11" ht="28.5" customHeight="1" x14ac:dyDescent="0.25">
      <c r="A118" s="242" t="s">
        <v>16</v>
      </c>
      <c r="B118" s="243"/>
      <c r="C118" s="244"/>
      <c r="D118" s="285">
        <v>0</v>
      </c>
      <c r="E118" s="286"/>
      <c r="F118" s="285">
        <f>D118+H118</f>
        <v>44575.96</v>
      </c>
      <c r="G118" s="286"/>
      <c r="H118" s="79">
        <v>44575.96</v>
      </c>
      <c r="I118" s="358"/>
      <c r="J118" s="359"/>
      <c r="K118" s="360"/>
    </row>
    <row r="119" spans="1:11" ht="27.75" customHeight="1" x14ac:dyDescent="0.25">
      <c r="A119" s="248" t="s">
        <v>30</v>
      </c>
      <c r="B119" s="249"/>
      <c r="C119" s="250"/>
      <c r="D119" s="285">
        <v>37557.08</v>
      </c>
      <c r="E119" s="369"/>
      <c r="F119" s="285">
        <f t="shared" ref="F119" si="14">D119+H119</f>
        <v>26757.680000000004</v>
      </c>
      <c r="G119" s="370"/>
      <c r="H119" s="115">
        <f>SUM(H120:H123)</f>
        <v>-10799.399999999998</v>
      </c>
      <c r="I119" s="213"/>
      <c r="J119" s="214"/>
      <c r="K119" s="215"/>
    </row>
    <row r="120" spans="1:11" ht="30.75" customHeight="1" x14ac:dyDescent="0.25">
      <c r="A120" s="193" t="s">
        <v>73</v>
      </c>
      <c r="B120" s="205"/>
      <c r="C120" s="206"/>
      <c r="D120" s="364">
        <v>0</v>
      </c>
      <c r="E120" s="365"/>
      <c r="F120" s="364">
        <f>D120+H120</f>
        <v>22452.34</v>
      </c>
      <c r="G120" s="365"/>
      <c r="H120" s="94">
        <v>22452.34</v>
      </c>
      <c r="I120" s="352" t="s">
        <v>174</v>
      </c>
      <c r="J120" s="353"/>
      <c r="K120" s="354"/>
    </row>
    <row r="121" spans="1:11" ht="30.75" customHeight="1" x14ac:dyDescent="0.25">
      <c r="A121" s="193" t="s">
        <v>125</v>
      </c>
      <c r="B121" s="205"/>
      <c r="C121" s="206"/>
      <c r="D121" s="364">
        <v>33251.74</v>
      </c>
      <c r="E121" s="365"/>
      <c r="F121" s="364">
        <f>D121+H121</f>
        <v>0</v>
      </c>
      <c r="G121" s="365"/>
      <c r="H121" s="94">
        <v>-33251.74</v>
      </c>
      <c r="I121" s="358"/>
      <c r="J121" s="359"/>
      <c r="K121" s="360"/>
    </row>
    <row r="122" spans="1:11" ht="16.5" customHeight="1" x14ac:dyDescent="0.25">
      <c r="A122" s="193" t="s">
        <v>28</v>
      </c>
      <c r="B122" s="205"/>
      <c r="C122" s="206"/>
      <c r="D122" s="364">
        <v>2425</v>
      </c>
      <c r="E122" s="365"/>
      <c r="F122" s="364">
        <f>D122+H122</f>
        <v>2425</v>
      </c>
      <c r="G122" s="365"/>
      <c r="H122" s="96"/>
      <c r="I122" s="208"/>
      <c r="J122" s="209"/>
      <c r="K122" s="210"/>
    </row>
    <row r="123" spans="1:11" ht="16.5" customHeight="1" x14ac:dyDescent="0.25">
      <c r="A123" s="193" t="s">
        <v>29</v>
      </c>
      <c r="B123" s="205"/>
      <c r="C123" s="206"/>
      <c r="D123" s="364">
        <v>1880.34</v>
      </c>
      <c r="E123" s="365"/>
      <c r="F123" s="364">
        <v>1880.34</v>
      </c>
      <c r="G123" s="365"/>
      <c r="H123" s="94"/>
      <c r="I123" s="208"/>
      <c r="J123" s="209"/>
      <c r="K123" s="210"/>
    </row>
    <row r="124" spans="1:11" ht="61.5" customHeight="1" x14ac:dyDescent="0.25">
      <c r="A124" s="248" t="s">
        <v>31</v>
      </c>
      <c r="B124" s="249"/>
      <c r="C124" s="250"/>
      <c r="D124" s="285">
        <v>30000</v>
      </c>
      <c r="E124" s="286"/>
      <c r="F124" s="285">
        <f>D124+H124</f>
        <v>90000</v>
      </c>
      <c r="G124" s="286"/>
      <c r="H124" s="79">
        <v>60000</v>
      </c>
      <c r="I124" s="273" t="s">
        <v>199</v>
      </c>
      <c r="J124" s="274"/>
      <c r="K124" s="275"/>
    </row>
    <row r="125" spans="1:11" s="3" customFormat="1" ht="23.25" customHeight="1" x14ac:dyDescent="0.25">
      <c r="A125" s="248" t="s">
        <v>17</v>
      </c>
      <c r="B125" s="249"/>
      <c r="C125" s="250"/>
      <c r="D125" s="227"/>
      <c r="E125" s="228"/>
      <c r="F125" s="227">
        <f>F126</f>
        <v>96614</v>
      </c>
      <c r="G125" s="228"/>
      <c r="H125" s="91">
        <f>H126</f>
        <v>96614</v>
      </c>
      <c r="I125" s="208"/>
      <c r="J125" s="209"/>
      <c r="K125" s="210"/>
    </row>
    <row r="126" spans="1:11" s="3" customFormat="1" ht="64.5" customHeight="1" x14ac:dyDescent="0.25">
      <c r="A126" s="193" t="s">
        <v>23</v>
      </c>
      <c r="B126" s="205"/>
      <c r="C126" s="206"/>
      <c r="D126" s="340"/>
      <c r="E126" s="363"/>
      <c r="F126" s="340">
        <f>H126+D126</f>
        <v>96614</v>
      </c>
      <c r="G126" s="341"/>
      <c r="H126" s="117">
        <v>96614</v>
      </c>
      <c r="I126" s="208" t="s">
        <v>187</v>
      </c>
      <c r="J126" s="209"/>
      <c r="K126" s="210"/>
    </row>
    <row r="127" spans="1:11" ht="16.5" customHeight="1" x14ac:dyDescent="0.25">
      <c r="A127" s="248" t="s">
        <v>20</v>
      </c>
      <c r="B127" s="249"/>
      <c r="C127" s="250"/>
      <c r="D127" s="285">
        <f>SUM(D128:E132)</f>
        <v>518600</v>
      </c>
      <c r="E127" s="286"/>
      <c r="F127" s="285">
        <f>D127+H127</f>
        <v>205900</v>
      </c>
      <c r="G127" s="286"/>
      <c r="H127" s="115">
        <f>SUM(H128:H133)</f>
        <v>-312700</v>
      </c>
      <c r="I127" s="204"/>
      <c r="J127" s="204"/>
      <c r="K127" s="204"/>
    </row>
    <row r="128" spans="1:11" s="3" customFormat="1" ht="28.5" hidden="1" customHeight="1" x14ac:dyDescent="0.25">
      <c r="A128" s="193" t="s">
        <v>74</v>
      </c>
      <c r="B128" s="205"/>
      <c r="C128" s="206"/>
      <c r="D128" s="364">
        <v>0</v>
      </c>
      <c r="E128" s="365"/>
      <c r="F128" s="364">
        <f t="shared" ref="F128:F139" si="15">D128+H128</f>
        <v>0</v>
      </c>
      <c r="G128" s="366"/>
      <c r="H128" s="97">
        <v>0</v>
      </c>
      <c r="I128" s="109" t="s">
        <v>128</v>
      </c>
      <c r="J128" s="110"/>
      <c r="K128" s="111"/>
    </row>
    <row r="129" spans="1:11" s="3" customFormat="1" ht="26.25" hidden="1" customHeight="1" x14ac:dyDescent="0.25">
      <c r="A129" s="193" t="s">
        <v>76</v>
      </c>
      <c r="B129" s="205"/>
      <c r="C129" s="206"/>
      <c r="D129" s="364">
        <v>0</v>
      </c>
      <c r="E129" s="365"/>
      <c r="F129" s="364">
        <f t="shared" si="15"/>
        <v>0</v>
      </c>
      <c r="G129" s="366"/>
      <c r="H129" s="97">
        <v>0</v>
      </c>
      <c r="I129" s="112"/>
      <c r="J129" s="113"/>
      <c r="K129" s="114"/>
    </row>
    <row r="130" spans="1:11" s="3" customFormat="1" ht="39" customHeight="1" x14ac:dyDescent="0.25">
      <c r="A130" s="193" t="s">
        <v>126</v>
      </c>
      <c r="B130" s="205"/>
      <c r="C130" s="206"/>
      <c r="D130" s="364">
        <v>179200</v>
      </c>
      <c r="E130" s="365"/>
      <c r="F130" s="364">
        <f t="shared" si="15"/>
        <v>0</v>
      </c>
      <c r="G130" s="366"/>
      <c r="H130" s="97">
        <v>-179200</v>
      </c>
      <c r="I130" s="426" t="s">
        <v>200</v>
      </c>
      <c r="J130" s="427"/>
      <c r="K130" s="427"/>
    </row>
    <row r="131" spans="1:11" s="3" customFormat="1" ht="28.5" customHeight="1" x14ac:dyDescent="0.25">
      <c r="A131" s="193" t="s">
        <v>127</v>
      </c>
      <c r="B131" s="205"/>
      <c r="C131" s="206"/>
      <c r="D131" s="364">
        <v>128800</v>
      </c>
      <c r="E131" s="365"/>
      <c r="F131" s="364">
        <f t="shared" si="15"/>
        <v>0</v>
      </c>
      <c r="G131" s="366"/>
      <c r="H131" s="97">
        <v>-128800</v>
      </c>
      <c r="I131" s="427"/>
      <c r="J131" s="427"/>
      <c r="K131" s="427"/>
    </row>
    <row r="132" spans="1:11" s="3" customFormat="1" ht="53.25" customHeight="1" x14ac:dyDescent="0.25">
      <c r="A132" s="193" t="s">
        <v>77</v>
      </c>
      <c r="B132" s="205"/>
      <c r="C132" s="206"/>
      <c r="D132" s="364">
        <v>210600</v>
      </c>
      <c r="E132" s="365"/>
      <c r="F132" s="364">
        <f t="shared" si="15"/>
        <v>202800</v>
      </c>
      <c r="G132" s="366"/>
      <c r="H132" s="97">
        <v>-7800</v>
      </c>
      <c r="I132" s="428" t="s">
        <v>175</v>
      </c>
      <c r="J132" s="429"/>
      <c r="K132" s="430"/>
    </row>
    <row r="133" spans="1:11" ht="49.5" customHeight="1" x14ac:dyDescent="0.25">
      <c r="A133" s="193" t="s">
        <v>114</v>
      </c>
      <c r="B133" s="439"/>
      <c r="C133" s="440"/>
      <c r="D133" s="227"/>
      <c r="E133" s="228"/>
      <c r="F133" s="340">
        <f>D133+H133</f>
        <v>3100</v>
      </c>
      <c r="G133" s="341"/>
      <c r="H133" s="90">
        <v>3100</v>
      </c>
      <c r="I133" s="273" t="s">
        <v>176</v>
      </c>
      <c r="J133" s="274"/>
      <c r="K133" s="275"/>
    </row>
    <row r="134" spans="1:11" ht="16.5" customHeight="1" x14ac:dyDescent="0.25">
      <c r="A134" s="248" t="s">
        <v>36</v>
      </c>
      <c r="B134" s="249"/>
      <c r="C134" s="250"/>
      <c r="D134" s="285">
        <f>D135</f>
        <v>6400</v>
      </c>
      <c r="E134" s="286"/>
      <c r="F134" s="285">
        <f t="shared" si="15"/>
        <v>3995</v>
      </c>
      <c r="G134" s="286"/>
      <c r="H134" s="115">
        <f>SUM(H135:H135)</f>
        <v>-2405</v>
      </c>
      <c r="I134" s="421"/>
      <c r="J134" s="421"/>
      <c r="K134" s="421"/>
    </row>
    <row r="135" spans="1:11" s="3" customFormat="1" ht="52.5" customHeight="1" x14ac:dyDescent="0.25">
      <c r="A135" s="193" t="s">
        <v>201</v>
      </c>
      <c r="B135" s="205"/>
      <c r="C135" s="206"/>
      <c r="D135" s="364">
        <v>6400</v>
      </c>
      <c r="E135" s="365"/>
      <c r="F135" s="364">
        <f t="shared" si="15"/>
        <v>3995</v>
      </c>
      <c r="G135" s="366"/>
      <c r="H135" s="118">
        <v>-2405</v>
      </c>
      <c r="I135" s="422" t="s">
        <v>202</v>
      </c>
      <c r="J135" s="422"/>
      <c r="K135" s="422"/>
    </row>
    <row r="136" spans="1:11" s="3" customFormat="1" ht="32.25" customHeight="1" x14ac:dyDescent="0.25">
      <c r="A136" s="248" t="s">
        <v>21</v>
      </c>
      <c r="B136" s="249"/>
      <c r="C136" s="250"/>
      <c r="D136" s="227">
        <f>SUM(D137:E139)</f>
        <v>0</v>
      </c>
      <c r="E136" s="228"/>
      <c r="F136" s="227">
        <f t="shared" si="15"/>
        <v>26910</v>
      </c>
      <c r="G136" s="228"/>
      <c r="H136" s="102">
        <f>SUM(H137:H140)</f>
        <v>26910</v>
      </c>
      <c r="I136" s="287"/>
      <c r="J136" s="287"/>
      <c r="K136" s="287"/>
    </row>
    <row r="137" spans="1:11" s="3" customFormat="1" ht="36.75" customHeight="1" x14ac:dyDescent="0.25">
      <c r="A137" s="193" t="s">
        <v>149</v>
      </c>
      <c r="B137" s="205"/>
      <c r="C137" s="206"/>
      <c r="D137" s="340"/>
      <c r="E137" s="363"/>
      <c r="F137" s="340">
        <f t="shared" si="15"/>
        <v>10440</v>
      </c>
      <c r="G137" s="341"/>
      <c r="H137" s="88">
        <v>10440</v>
      </c>
      <c r="I137" s="352" t="s">
        <v>203</v>
      </c>
      <c r="J137" s="353"/>
      <c r="K137" s="354"/>
    </row>
    <row r="138" spans="1:11" s="3" customFormat="1" ht="27.75" customHeight="1" x14ac:dyDescent="0.25">
      <c r="A138" s="193" t="s">
        <v>149</v>
      </c>
      <c r="B138" s="205"/>
      <c r="C138" s="206"/>
      <c r="D138" s="340"/>
      <c r="E138" s="363"/>
      <c r="F138" s="340">
        <f t="shared" si="15"/>
        <v>4120</v>
      </c>
      <c r="G138" s="341"/>
      <c r="H138" s="88">
        <v>4120</v>
      </c>
      <c r="I138" s="355"/>
      <c r="J138" s="356"/>
      <c r="K138" s="357"/>
    </row>
    <row r="139" spans="1:11" s="3" customFormat="1" ht="22.5" customHeight="1" x14ac:dyDescent="0.25">
      <c r="A139" s="193" t="s">
        <v>150</v>
      </c>
      <c r="B139" s="205"/>
      <c r="C139" s="206"/>
      <c r="D139" s="340"/>
      <c r="E139" s="363"/>
      <c r="F139" s="340">
        <f t="shared" si="15"/>
        <v>2750</v>
      </c>
      <c r="G139" s="341"/>
      <c r="H139" s="88">
        <v>2750</v>
      </c>
      <c r="I139" s="355"/>
      <c r="J139" s="356"/>
      <c r="K139" s="357"/>
    </row>
    <row r="140" spans="1:11" s="3" customFormat="1" ht="24" customHeight="1" x14ac:dyDescent="0.25">
      <c r="A140" s="193" t="s">
        <v>151</v>
      </c>
      <c r="B140" s="205"/>
      <c r="C140" s="206"/>
      <c r="D140" s="340"/>
      <c r="E140" s="363"/>
      <c r="F140" s="340">
        <f t="shared" ref="F140" si="16">D140+H140</f>
        <v>9600</v>
      </c>
      <c r="G140" s="341"/>
      <c r="H140" s="88">
        <v>9600</v>
      </c>
      <c r="I140" s="358"/>
      <c r="J140" s="359"/>
      <c r="K140" s="360"/>
    </row>
    <row r="141" spans="1:11" s="106" customFormat="1" ht="32.25" customHeight="1" x14ac:dyDescent="0.25">
      <c r="A141" s="224" t="s">
        <v>44</v>
      </c>
      <c r="B141" s="225"/>
      <c r="C141" s="226"/>
      <c r="D141" s="285">
        <v>2055.27</v>
      </c>
      <c r="E141" s="286"/>
      <c r="F141" s="285">
        <f t="shared" ref="F141:F142" si="17">D141+H141</f>
        <v>91056.21</v>
      </c>
      <c r="G141" s="286"/>
      <c r="H141" s="79">
        <f>H142+H143</f>
        <v>89000.94</v>
      </c>
      <c r="I141" s="270"/>
      <c r="J141" s="431"/>
      <c r="K141" s="432"/>
    </row>
    <row r="142" spans="1:11" s="3" customFormat="1" ht="64.5" customHeight="1" x14ac:dyDescent="0.25">
      <c r="A142" s="229" t="s">
        <v>97</v>
      </c>
      <c r="B142" s="263"/>
      <c r="C142" s="264"/>
      <c r="D142" s="364">
        <v>2055.27</v>
      </c>
      <c r="E142" s="366"/>
      <c r="F142" s="364">
        <f t="shared" si="17"/>
        <v>12326.210000000001</v>
      </c>
      <c r="G142" s="366"/>
      <c r="H142" s="94">
        <v>10270.94</v>
      </c>
      <c r="I142" s="352" t="s">
        <v>161</v>
      </c>
      <c r="J142" s="353"/>
      <c r="K142" s="354"/>
    </row>
    <row r="143" spans="1:11" s="3" customFormat="1" ht="81" customHeight="1" x14ac:dyDescent="0.25">
      <c r="A143" s="229" t="s">
        <v>152</v>
      </c>
      <c r="B143" s="263"/>
      <c r="C143" s="264"/>
      <c r="D143" s="364">
        <v>0</v>
      </c>
      <c r="E143" s="366"/>
      <c r="F143" s="364">
        <f>D143</f>
        <v>0</v>
      </c>
      <c r="G143" s="366"/>
      <c r="H143" s="94">
        <v>78730</v>
      </c>
      <c r="I143" s="352" t="s">
        <v>161</v>
      </c>
      <c r="J143" s="353"/>
      <c r="K143" s="354"/>
    </row>
    <row r="144" spans="1:11" s="38" customFormat="1" ht="39" customHeight="1" x14ac:dyDescent="0.25">
      <c r="A144" s="216" t="s">
        <v>54</v>
      </c>
      <c r="B144" s="423"/>
      <c r="C144" s="424"/>
      <c r="D144" s="367">
        <f>SUM(D145:E145)</f>
        <v>0</v>
      </c>
      <c r="E144" s="425"/>
      <c r="F144" s="367">
        <f t="shared" ref="F144:F145" si="18">D144+H144</f>
        <v>15000</v>
      </c>
      <c r="G144" s="425"/>
      <c r="H144" s="94">
        <f>H145</f>
        <v>15000</v>
      </c>
      <c r="I144" s="273"/>
      <c r="J144" s="419"/>
      <c r="K144" s="420"/>
    </row>
    <row r="145" spans="1:11" s="38" customFormat="1" ht="55.5" customHeight="1" x14ac:dyDescent="0.25">
      <c r="A145" s="229" t="s">
        <v>186</v>
      </c>
      <c r="B145" s="230"/>
      <c r="C145" s="231"/>
      <c r="D145" s="350">
        <v>0</v>
      </c>
      <c r="E145" s="351"/>
      <c r="F145" s="350">
        <f t="shared" si="18"/>
        <v>15000</v>
      </c>
      <c r="G145" s="351"/>
      <c r="H145" s="94">
        <v>15000</v>
      </c>
      <c r="I145" s="352" t="s">
        <v>161</v>
      </c>
      <c r="J145" s="353"/>
      <c r="K145" s="354"/>
    </row>
    <row r="146" spans="1:11" x14ac:dyDescent="0.25">
      <c r="A146" s="201" t="s">
        <v>11</v>
      </c>
      <c r="B146" s="201"/>
      <c r="C146" s="201"/>
      <c r="D146" s="202">
        <f>D117+D118+D119+D124+D127+D134+D136+D141+D144</f>
        <v>594612.35</v>
      </c>
      <c r="E146" s="203"/>
      <c r="F146" s="202">
        <f>F117+F118+F119+F124+F125+F127+F134+F136+F141+F144</f>
        <v>748411.35</v>
      </c>
      <c r="G146" s="203"/>
      <c r="H146" s="116">
        <f>H117+H118+H119+H124+H125+H127+H134+H136+H141+H144</f>
        <v>153799</v>
      </c>
      <c r="I146" s="204"/>
      <c r="J146" s="204"/>
      <c r="K146" s="204"/>
    </row>
    <row r="147" spans="1:11" ht="12" customHeight="1" x14ac:dyDescent="0.25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</row>
    <row r="148" spans="1:11" ht="12" customHeight="1" x14ac:dyDescent="0.25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</row>
    <row r="149" spans="1:11" ht="12" customHeight="1" x14ac:dyDescent="0.25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</row>
    <row r="150" spans="1:11" ht="12" customHeight="1" x14ac:dyDescent="0.25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</row>
    <row r="151" spans="1:11" ht="12" customHeight="1" x14ac:dyDescent="0.25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</row>
    <row r="152" spans="1:11" ht="12" customHeight="1" x14ac:dyDescent="0.25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</row>
    <row r="153" spans="1:11" x14ac:dyDescent="0.25">
      <c r="A153" s="266" t="s">
        <v>100</v>
      </c>
      <c r="B153" s="266"/>
      <c r="C153" s="266"/>
      <c r="D153" s="266"/>
      <c r="E153" s="266"/>
      <c r="F153" s="266"/>
      <c r="G153" s="266"/>
      <c r="H153" s="266"/>
      <c r="I153" s="266"/>
      <c r="J153" s="266"/>
      <c r="K153" s="266"/>
    </row>
    <row r="154" spans="1:11" ht="8.25" customHeight="1" x14ac:dyDescent="0.25">
      <c r="A154" s="267"/>
      <c r="B154" s="267"/>
      <c r="C154" s="267"/>
      <c r="D154" s="267"/>
      <c r="E154" s="267"/>
      <c r="F154" s="267"/>
      <c r="G154" s="267"/>
      <c r="H154" s="267"/>
      <c r="I154" s="267"/>
      <c r="J154" s="267"/>
      <c r="K154" s="267"/>
    </row>
    <row r="155" spans="1:11" x14ac:dyDescent="0.25">
      <c r="A155" s="204"/>
      <c r="B155" s="204"/>
      <c r="C155" s="204"/>
      <c r="D155" s="235" t="s">
        <v>5</v>
      </c>
      <c r="E155" s="235"/>
      <c r="F155" s="235" t="s">
        <v>6</v>
      </c>
      <c r="G155" s="235"/>
      <c r="H155" s="104" t="s">
        <v>14</v>
      </c>
      <c r="I155" s="236" t="s">
        <v>13</v>
      </c>
      <c r="J155" s="237"/>
      <c r="K155" s="238"/>
    </row>
    <row r="156" spans="1:11" s="35" customFormat="1" ht="33" customHeight="1" x14ac:dyDescent="0.25">
      <c r="A156" s="248" t="s">
        <v>19</v>
      </c>
      <c r="B156" s="249"/>
      <c r="C156" s="250"/>
      <c r="D156" s="227">
        <f>SUM(D157:E162)</f>
        <v>770715.97000000009</v>
      </c>
      <c r="E156" s="228"/>
      <c r="F156" s="227">
        <f>SUM(F157:G162)</f>
        <v>770715.97000000009</v>
      </c>
      <c r="G156" s="228"/>
      <c r="H156" s="79">
        <f>SUM(H157:H162)</f>
        <v>0</v>
      </c>
      <c r="I156" s="198"/>
      <c r="J156" s="199"/>
      <c r="K156" s="200"/>
    </row>
    <row r="157" spans="1:11" s="35" customFormat="1" ht="32.25" customHeight="1" x14ac:dyDescent="0.25">
      <c r="A157" s="193" t="s">
        <v>86</v>
      </c>
      <c r="B157" s="260"/>
      <c r="C157" s="261"/>
      <c r="D157" s="196">
        <v>0</v>
      </c>
      <c r="E157" s="268"/>
      <c r="F157" s="340">
        <f t="shared" ref="F157" si="19">D157+H157</f>
        <v>0</v>
      </c>
      <c r="G157" s="363"/>
      <c r="H157" s="78"/>
      <c r="I157" s="198"/>
      <c r="J157" s="199"/>
      <c r="K157" s="200"/>
    </row>
    <row r="158" spans="1:11" s="35" customFormat="1" ht="31.5" customHeight="1" x14ac:dyDescent="0.25">
      <c r="A158" s="193" t="s">
        <v>112</v>
      </c>
      <c r="B158" s="194"/>
      <c r="C158" s="195"/>
      <c r="D158" s="196">
        <v>69212.259999999995</v>
      </c>
      <c r="E158" s="197"/>
      <c r="F158" s="340">
        <f>D158+H158</f>
        <v>69212.259999999995</v>
      </c>
      <c r="G158" s="363"/>
      <c r="H158" s="78"/>
      <c r="I158" s="198"/>
      <c r="J158" s="199"/>
      <c r="K158" s="200"/>
    </row>
    <row r="159" spans="1:11" s="35" customFormat="1" ht="30.75" customHeight="1" x14ac:dyDescent="0.25">
      <c r="A159" s="193" t="s">
        <v>111</v>
      </c>
      <c r="B159" s="260"/>
      <c r="C159" s="261"/>
      <c r="D159" s="196">
        <v>99743</v>
      </c>
      <c r="E159" s="268"/>
      <c r="F159" s="340">
        <f t="shared" ref="F159" si="20">D159+H159</f>
        <v>99743</v>
      </c>
      <c r="G159" s="363"/>
      <c r="H159" s="78"/>
      <c r="I159" s="198"/>
      <c r="J159" s="199"/>
      <c r="K159" s="200"/>
    </row>
    <row r="160" spans="1:11" s="35" customFormat="1" ht="32.25" customHeight="1" x14ac:dyDescent="0.25">
      <c r="A160" s="193" t="s">
        <v>113</v>
      </c>
      <c r="B160" s="194"/>
      <c r="C160" s="195"/>
      <c r="D160" s="196">
        <v>99969.74</v>
      </c>
      <c r="E160" s="197"/>
      <c r="F160" s="340">
        <f>D160+H160</f>
        <v>99969.74</v>
      </c>
      <c r="G160" s="363"/>
      <c r="H160" s="78"/>
      <c r="I160" s="198"/>
      <c r="J160" s="199"/>
      <c r="K160" s="200"/>
    </row>
    <row r="161" spans="1:11" s="35" customFormat="1" ht="33" customHeight="1" x14ac:dyDescent="0.25">
      <c r="A161" s="193" t="s">
        <v>121</v>
      </c>
      <c r="B161" s="194"/>
      <c r="C161" s="195"/>
      <c r="D161" s="196">
        <v>255692.57</v>
      </c>
      <c r="E161" s="197"/>
      <c r="F161" s="340">
        <v>255692.57</v>
      </c>
      <c r="G161" s="363"/>
      <c r="H161" s="78"/>
      <c r="I161" s="198"/>
      <c r="J161" s="199"/>
      <c r="K161" s="200"/>
    </row>
    <row r="162" spans="1:11" s="35" customFormat="1" ht="31.5" customHeight="1" x14ac:dyDescent="0.25">
      <c r="A162" s="193" t="s">
        <v>122</v>
      </c>
      <c r="B162" s="260"/>
      <c r="C162" s="261"/>
      <c r="D162" s="196">
        <v>246098.4</v>
      </c>
      <c r="E162" s="207"/>
      <c r="F162" s="340">
        <v>246098.4</v>
      </c>
      <c r="G162" s="341"/>
      <c r="H162" s="78"/>
      <c r="I162" s="198"/>
      <c r="J162" s="199"/>
      <c r="K162" s="200"/>
    </row>
    <row r="163" spans="1:11" ht="16.5" customHeight="1" x14ac:dyDescent="0.25">
      <c r="A163" s="248" t="s">
        <v>20</v>
      </c>
      <c r="B163" s="249"/>
      <c r="C163" s="250"/>
      <c r="D163" s="285">
        <f>D164</f>
        <v>22600</v>
      </c>
      <c r="E163" s="286"/>
      <c r="F163" s="285">
        <f>D163+H163</f>
        <v>22600</v>
      </c>
      <c r="G163" s="286"/>
      <c r="H163" s="115">
        <f>SUM(H165:H171)</f>
        <v>0</v>
      </c>
      <c r="I163" s="204"/>
      <c r="J163" s="204"/>
      <c r="K163" s="204"/>
    </row>
    <row r="164" spans="1:11" s="35" customFormat="1" ht="24.75" customHeight="1" x14ac:dyDescent="0.25">
      <c r="A164" s="193" t="s">
        <v>114</v>
      </c>
      <c r="B164" s="260"/>
      <c r="C164" s="261"/>
      <c r="D164" s="196">
        <v>22600</v>
      </c>
      <c r="E164" s="207"/>
      <c r="F164" s="340">
        <v>22600</v>
      </c>
      <c r="G164" s="341"/>
      <c r="H164" s="78"/>
      <c r="I164" s="204"/>
      <c r="J164" s="204"/>
      <c r="K164" s="204"/>
    </row>
    <row r="165" spans="1:11" x14ac:dyDescent="0.25">
      <c r="A165" s="201" t="s">
        <v>11</v>
      </c>
      <c r="B165" s="201"/>
      <c r="C165" s="201"/>
      <c r="D165" s="202">
        <f>D156+D163</f>
        <v>793315.97000000009</v>
      </c>
      <c r="E165" s="203"/>
      <c r="F165" s="361">
        <f>F156+F163</f>
        <v>793315.97000000009</v>
      </c>
      <c r="G165" s="362"/>
      <c r="H165" s="107">
        <f>H156</f>
        <v>0</v>
      </c>
      <c r="I165" s="204"/>
      <c r="J165" s="204"/>
      <c r="K165" s="204"/>
    </row>
    <row r="166" spans="1:11" ht="45" customHeight="1" x14ac:dyDescent="0.25">
      <c r="A166" s="265" t="s">
        <v>32</v>
      </c>
      <c r="B166" s="265"/>
      <c r="C166" s="265"/>
      <c r="D166" s="265"/>
      <c r="E166" s="265"/>
      <c r="F166" s="265"/>
      <c r="G166" s="265"/>
      <c r="H166" s="265"/>
      <c r="I166" s="265"/>
      <c r="J166" s="265"/>
      <c r="K166" s="265"/>
    </row>
    <row r="167" spans="1:11" ht="30.75" customHeight="1" x14ac:dyDescent="0.25">
      <c r="A167" s="265" t="s">
        <v>88</v>
      </c>
      <c r="B167" s="265"/>
      <c r="C167" s="265"/>
      <c r="D167" s="265"/>
      <c r="E167" s="265"/>
      <c r="F167" s="265"/>
      <c r="G167" s="265"/>
      <c r="H167" s="265"/>
      <c r="I167" s="265"/>
      <c r="J167" s="265"/>
      <c r="K167" s="265"/>
    </row>
    <row r="168" spans="1:11" ht="20.25" customHeight="1" x14ac:dyDescent="0.25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</row>
    <row r="169" spans="1:11" ht="15" customHeight="1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</row>
    <row r="170" spans="1:11" ht="117.75" customHeight="1" x14ac:dyDescent="0.25">
      <c r="A170" s="265" t="s">
        <v>33</v>
      </c>
      <c r="B170" s="265"/>
      <c r="C170" s="265"/>
      <c r="D170" s="265"/>
      <c r="E170" s="265"/>
      <c r="F170" s="265"/>
      <c r="G170" s="265"/>
      <c r="H170" s="265"/>
      <c r="I170" s="265"/>
      <c r="J170" s="265"/>
      <c r="K170" s="265"/>
    </row>
    <row r="171" spans="1:11" x14ac:dyDescent="0.25">
      <c r="A171" s="267"/>
      <c r="B171" s="267"/>
      <c r="C171" s="267"/>
      <c r="D171" s="267"/>
      <c r="E171" s="267"/>
      <c r="F171" s="267"/>
      <c r="G171" s="267"/>
      <c r="H171" s="267"/>
      <c r="I171" s="267"/>
      <c r="J171" s="267"/>
      <c r="K171" s="267"/>
    </row>
    <row r="172" spans="1:11" x14ac:dyDescent="0.25">
      <c r="A172" s="267"/>
      <c r="B172" s="267"/>
      <c r="C172" s="267"/>
      <c r="D172" s="267"/>
      <c r="E172" s="267"/>
      <c r="F172" s="267"/>
      <c r="G172" s="267"/>
      <c r="H172" s="267"/>
      <c r="I172" s="267"/>
      <c r="J172" s="267"/>
      <c r="K172" s="267"/>
    </row>
    <row r="173" spans="1:11" x14ac:dyDescent="0.25">
      <c r="A173" s="267"/>
      <c r="B173" s="267"/>
      <c r="C173" s="267"/>
      <c r="D173" s="267"/>
      <c r="E173" s="267"/>
      <c r="F173" s="267"/>
      <c r="G173" s="267"/>
      <c r="H173" s="267"/>
      <c r="I173" s="267"/>
      <c r="J173" s="267"/>
      <c r="K173" s="267"/>
    </row>
    <row r="174" spans="1:11" x14ac:dyDescent="0.25">
      <c r="A174" s="267"/>
      <c r="B174" s="267"/>
      <c r="C174" s="267"/>
      <c r="D174" s="267"/>
      <c r="E174" s="267"/>
      <c r="F174" s="267"/>
      <c r="G174" s="267"/>
      <c r="H174" s="267"/>
      <c r="I174" s="267"/>
      <c r="J174" s="267"/>
      <c r="K174" s="267"/>
    </row>
    <row r="175" spans="1:11" x14ac:dyDescent="0.25">
      <c r="A175" s="267"/>
      <c r="B175" s="267"/>
      <c r="C175" s="267"/>
      <c r="D175" s="267"/>
      <c r="E175" s="267"/>
      <c r="F175" s="267"/>
      <c r="G175" s="267"/>
      <c r="H175" s="267"/>
      <c r="I175" s="267"/>
      <c r="J175" s="267"/>
      <c r="K175" s="267"/>
    </row>
    <row r="176" spans="1:11" x14ac:dyDescent="0.25">
      <c r="A176" s="267"/>
      <c r="B176" s="267"/>
      <c r="C176" s="267"/>
      <c r="D176" s="267"/>
      <c r="E176" s="267"/>
      <c r="F176" s="267"/>
      <c r="G176" s="267"/>
      <c r="H176" s="267"/>
      <c r="I176" s="267"/>
      <c r="J176" s="267"/>
      <c r="K176" s="267"/>
    </row>
    <row r="177" spans="1:11" x14ac:dyDescent="0.25">
      <c r="A177" s="267"/>
      <c r="B177" s="267"/>
      <c r="C177" s="267"/>
      <c r="D177" s="267"/>
      <c r="E177" s="267"/>
      <c r="F177" s="267"/>
      <c r="G177" s="267"/>
      <c r="H177" s="267"/>
      <c r="I177" s="267"/>
      <c r="J177" s="267"/>
      <c r="K177" s="267"/>
    </row>
    <row r="178" spans="1:11" x14ac:dyDescent="0.25">
      <c r="A178" s="267"/>
      <c r="B178" s="267"/>
      <c r="C178" s="267"/>
      <c r="D178" s="267"/>
      <c r="E178" s="267"/>
      <c r="F178" s="267"/>
      <c r="G178" s="267"/>
      <c r="H178" s="267"/>
      <c r="I178" s="267"/>
      <c r="J178" s="267"/>
      <c r="K178" s="267"/>
    </row>
    <row r="179" spans="1:11" x14ac:dyDescent="0.25">
      <c r="A179" s="267"/>
      <c r="B179" s="267"/>
      <c r="C179" s="267"/>
      <c r="D179" s="267"/>
      <c r="E179" s="267"/>
      <c r="F179" s="267"/>
      <c r="G179" s="267"/>
      <c r="H179" s="267"/>
      <c r="I179" s="267"/>
      <c r="J179" s="267"/>
      <c r="K179" s="267"/>
    </row>
  </sheetData>
  <mergeCells count="513">
    <mergeCell ref="I164:K164"/>
    <mergeCell ref="F101:G101"/>
    <mergeCell ref="I101:K101"/>
    <mergeCell ref="A106:C106"/>
    <mergeCell ref="D106:E106"/>
    <mergeCell ref="F106:G106"/>
    <mergeCell ref="A107:C107"/>
    <mergeCell ref="D107:E107"/>
    <mergeCell ref="F107:G107"/>
    <mergeCell ref="I143:K143"/>
    <mergeCell ref="D140:E140"/>
    <mergeCell ref="F140:G140"/>
    <mergeCell ref="I157:K157"/>
    <mergeCell ref="I158:K158"/>
    <mergeCell ref="I159:K159"/>
    <mergeCell ref="I160:K160"/>
    <mergeCell ref="I161:K161"/>
    <mergeCell ref="I162:K162"/>
    <mergeCell ref="A163:C163"/>
    <mergeCell ref="D163:E163"/>
    <mergeCell ref="F163:G163"/>
    <mergeCell ref="I163:K163"/>
    <mergeCell ref="A143:C143"/>
    <mergeCell ref="D143:E143"/>
    <mergeCell ref="F143:G143"/>
    <mergeCell ref="A74:C74"/>
    <mergeCell ref="D74:E74"/>
    <mergeCell ref="F74:G74"/>
    <mergeCell ref="A140:C140"/>
    <mergeCell ref="A164:C164"/>
    <mergeCell ref="D164:E164"/>
    <mergeCell ref="F164:G164"/>
    <mergeCell ref="A97:C97"/>
    <mergeCell ref="D97:E97"/>
    <mergeCell ref="F97:G97"/>
    <mergeCell ref="A96:C96"/>
    <mergeCell ref="D96:E96"/>
    <mergeCell ref="F96:G96"/>
    <mergeCell ref="F94:G94"/>
    <mergeCell ref="A95:C95"/>
    <mergeCell ref="D95:E95"/>
    <mergeCell ref="F95:G95"/>
    <mergeCell ref="A142:C142"/>
    <mergeCell ref="D142:E142"/>
    <mergeCell ref="F142:G142"/>
    <mergeCell ref="A133:C133"/>
    <mergeCell ref="D133:E133"/>
    <mergeCell ref="F133:G133"/>
    <mergeCell ref="I142:K142"/>
    <mergeCell ref="A141:C141"/>
    <mergeCell ref="D141:E141"/>
    <mergeCell ref="F141:G141"/>
    <mergeCell ref="I141:K141"/>
    <mergeCell ref="A68:C68"/>
    <mergeCell ref="D68:E68"/>
    <mergeCell ref="F68:G68"/>
    <mergeCell ref="I65:K68"/>
    <mergeCell ref="I95:K97"/>
    <mergeCell ref="I94:K94"/>
    <mergeCell ref="F66:G66"/>
    <mergeCell ref="D136:E136"/>
    <mergeCell ref="F136:G136"/>
    <mergeCell ref="I136:K136"/>
    <mergeCell ref="A137:C137"/>
    <mergeCell ref="D137:E137"/>
    <mergeCell ref="F137:G137"/>
    <mergeCell ref="I74:K74"/>
    <mergeCell ref="A94:C94"/>
    <mergeCell ref="D94:E94"/>
    <mergeCell ref="A126:C126"/>
    <mergeCell ref="D126:E126"/>
    <mergeCell ref="F126:G126"/>
    <mergeCell ref="I133:K133"/>
    <mergeCell ref="I130:K131"/>
    <mergeCell ref="I132:K132"/>
    <mergeCell ref="A131:C131"/>
    <mergeCell ref="D131:E131"/>
    <mergeCell ref="F131:G131"/>
    <mergeCell ref="A132:C132"/>
    <mergeCell ref="D132:E132"/>
    <mergeCell ref="F132:G132"/>
    <mergeCell ref="A128:C128"/>
    <mergeCell ref="D128:E128"/>
    <mergeCell ref="F128:G128"/>
    <mergeCell ref="A129:C129"/>
    <mergeCell ref="D129:E129"/>
    <mergeCell ref="F129:G129"/>
    <mergeCell ref="A175:K175"/>
    <mergeCell ref="A176:K176"/>
    <mergeCell ref="A177:K177"/>
    <mergeCell ref="F162:G162"/>
    <mergeCell ref="A160:C160"/>
    <mergeCell ref="D160:E160"/>
    <mergeCell ref="F160:G160"/>
    <mergeCell ref="A157:C157"/>
    <mergeCell ref="D157:E157"/>
    <mergeCell ref="F157:G157"/>
    <mergeCell ref="A158:C158"/>
    <mergeCell ref="D158:E158"/>
    <mergeCell ref="F158:G158"/>
    <mergeCell ref="A159:C159"/>
    <mergeCell ref="D159:E159"/>
    <mergeCell ref="F159:G159"/>
    <mergeCell ref="A155:C155"/>
    <mergeCell ref="D155:E155"/>
    <mergeCell ref="A178:K178"/>
    <mergeCell ref="A179:K179"/>
    <mergeCell ref="H21:K21"/>
    <mergeCell ref="H22:K22"/>
    <mergeCell ref="H23:K23"/>
    <mergeCell ref="H24:K24"/>
    <mergeCell ref="H25:K25"/>
    <mergeCell ref="A169:K169"/>
    <mergeCell ref="A170:K170"/>
    <mergeCell ref="A171:K171"/>
    <mergeCell ref="A172:K172"/>
    <mergeCell ref="A173:K173"/>
    <mergeCell ref="A174:K174"/>
    <mergeCell ref="A165:C165"/>
    <mergeCell ref="D165:E165"/>
    <mergeCell ref="F165:G165"/>
    <mergeCell ref="I165:K165"/>
    <mergeCell ref="A166:K166"/>
    <mergeCell ref="A167:K167"/>
    <mergeCell ref="A161:C161"/>
    <mergeCell ref="D161:E161"/>
    <mergeCell ref="F161:G161"/>
    <mergeCell ref="A162:C162"/>
    <mergeCell ref="D162:E162"/>
    <mergeCell ref="F155:G155"/>
    <mergeCell ref="I155:K155"/>
    <mergeCell ref="A156:C156"/>
    <mergeCell ref="D156:E156"/>
    <mergeCell ref="F156:G156"/>
    <mergeCell ref="I156:K156"/>
    <mergeCell ref="A146:C146"/>
    <mergeCell ref="D146:E146"/>
    <mergeCell ref="F146:G146"/>
    <mergeCell ref="I146:K146"/>
    <mergeCell ref="A153:K153"/>
    <mergeCell ref="A154:K154"/>
    <mergeCell ref="I144:K144"/>
    <mergeCell ref="A145:C145"/>
    <mergeCell ref="D145:E145"/>
    <mergeCell ref="F145:G145"/>
    <mergeCell ref="I145:K145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I137:K140"/>
    <mergeCell ref="A144:C144"/>
    <mergeCell ref="D144:E144"/>
    <mergeCell ref="F144:G144"/>
    <mergeCell ref="A138:C138"/>
    <mergeCell ref="D138:E138"/>
    <mergeCell ref="F138:G138"/>
    <mergeCell ref="A139:C139"/>
    <mergeCell ref="D139:E139"/>
    <mergeCell ref="F139:G139"/>
    <mergeCell ref="A136:C136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30:C130"/>
    <mergeCell ref="D130:E130"/>
    <mergeCell ref="F130:G130"/>
    <mergeCell ref="A124:C124"/>
    <mergeCell ref="D124:E124"/>
    <mergeCell ref="F124:G124"/>
    <mergeCell ref="I124:K124"/>
    <mergeCell ref="A127:C127"/>
    <mergeCell ref="D127:E127"/>
    <mergeCell ref="F127:G127"/>
    <mergeCell ref="I127:K127"/>
    <mergeCell ref="A125:C125"/>
    <mergeCell ref="D125:E125"/>
    <mergeCell ref="I126:K126"/>
    <mergeCell ref="F125:G125"/>
    <mergeCell ref="I125:K125"/>
    <mergeCell ref="A119:C119"/>
    <mergeCell ref="D119:E119"/>
    <mergeCell ref="F119:G119"/>
    <mergeCell ref="I119:K119"/>
    <mergeCell ref="A120:C120"/>
    <mergeCell ref="D120:E120"/>
    <mergeCell ref="F120:G120"/>
    <mergeCell ref="I120:K121"/>
    <mergeCell ref="A121:C121"/>
    <mergeCell ref="D121:E121"/>
    <mergeCell ref="F121:G121"/>
    <mergeCell ref="A117:C117"/>
    <mergeCell ref="D117:E117"/>
    <mergeCell ref="F117:G117"/>
    <mergeCell ref="I117:K118"/>
    <mergeCell ref="A118:C118"/>
    <mergeCell ref="D118:E118"/>
    <mergeCell ref="F118:G118"/>
    <mergeCell ref="A110:C110"/>
    <mergeCell ref="D110:E110"/>
    <mergeCell ref="F110:G110"/>
    <mergeCell ref="I110:K110"/>
    <mergeCell ref="A114:K114"/>
    <mergeCell ref="A116:C116"/>
    <mergeCell ref="D116:E116"/>
    <mergeCell ref="F116:G116"/>
    <mergeCell ref="I116:K116"/>
    <mergeCell ref="D109:E109"/>
    <mergeCell ref="F109:G109"/>
    <mergeCell ref="A98:C98"/>
    <mergeCell ref="D98:E98"/>
    <mergeCell ref="F98:G98"/>
    <mergeCell ref="F105:G105"/>
    <mergeCell ref="A100:C100"/>
    <mergeCell ref="D100:E100"/>
    <mergeCell ref="F100:G100"/>
    <mergeCell ref="D103:E103"/>
    <mergeCell ref="F103:G103"/>
    <mergeCell ref="A103:C103"/>
    <mergeCell ref="F104:G104"/>
    <mergeCell ref="A105:C105"/>
    <mergeCell ref="D105:E105"/>
    <mergeCell ref="A108:C108"/>
    <mergeCell ref="D108:E108"/>
    <mergeCell ref="F108:G108"/>
    <mergeCell ref="A109:C109"/>
    <mergeCell ref="I103:K109"/>
    <mergeCell ref="A104:C104"/>
    <mergeCell ref="D104:E104"/>
    <mergeCell ref="A87:C87"/>
    <mergeCell ref="D87:E87"/>
    <mergeCell ref="F87:G87"/>
    <mergeCell ref="I87:K87"/>
    <mergeCell ref="A88:C88"/>
    <mergeCell ref="D88:E88"/>
    <mergeCell ref="F88:G88"/>
    <mergeCell ref="I88:K88"/>
    <mergeCell ref="I89:K93"/>
    <mergeCell ref="I98:K98"/>
    <mergeCell ref="A99:C99"/>
    <mergeCell ref="D99:E99"/>
    <mergeCell ref="F99:G99"/>
    <mergeCell ref="I99:K99"/>
    <mergeCell ref="I100:K100"/>
    <mergeCell ref="A102:C102"/>
    <mergeCell ref="D102:E102"/>
    <mergeCell ref="F102:G102"/>
    <mergeCell ref="I102:K102"/>
    <mergeCell ref="A101:C101"/>
    <mergeCell ref="D101:E101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5:C65"/>
    <mergeCell ref="D65:E65"/>
    <mergeCell ref="F65:G65"/>
    <mergeCell ref="A69:C69"/>
    <mergeCell ref="D69:E69"/>
    <mergeCell ref="F69:G69"/>
    <mergeCell ref="I69:K69"/>
    <mergeCell ref="A66:C66"/>
    <mergeCell ref="D66:E66"/>
    <mergeCell ref="A67:C67"/>
    <mergeCell ref="D67:E67"/>
    <mergeCell ref="F67:G67"/>
    <mergeCell ref="A63:C63"/>
    <mergeCell ref="D63:E63"/>
    <mergeCell ref="F63:G63"/>
    <mergeCell ref="I63:K63"/>
    <mergeCell ref="A64:C64"/>
    <mergeCell ref="D64:E64"/>
    <mergeCell ref="F64:G64"/>
    <mergeCell ref="I64:K64"/>
    <mergeCell ref="A61:C61"/>
    <mergeCell ref="D61:E61"/>
    <mergeCell ref="F61:G61"/>
    <mergeCell ref="I61:K61"/>
    <mergeCell ref="A62:C62"/>
    <mergeCell ref="D62:E62"/>
    <mergeCell ref="F62:G62"/>
    <mergeCell ref="I62:K62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38:C38"/>
    <mergeCell ref="D38:E38"/>
    <mergeCell ref="F38:G38"/>
    <mergeCell ref="I38:K38"/>
    <mergeCell ref="A39:C39"/>
    <mergeCell ref="D39:E39"/>
    <mergeCell ref="F39:G39"/>
    <mergeCell ref="I39:K39"/>
    <mergeCell ref="F35:G35"/>
    <mergeCell ref="A36:C36"/>
    <mergeCell ref="D36:E36"/>
    <mergeCell ref="F36:G36"/>
    <mergeCell ref="I36:K36"/>
    <mergeCell ref="A37:C37"/>
    <mergeCell ref="D37:E37"/>
    <mergeCell ref="F37:G37"/>
    <mergeCell ref="I37:K37"/>
    <mergeCell ref="F25:G25"/>
    <mergeCell ref="A33:C33"/>
    <mergeCell ref="D33:E33"/>
    <mergeCell ref="F33:G33"/>
    <mergeCell ref="I33:K33"/>
    <mergeCell ref="A34:C34"/>
    <mergeCell ref="D34:E34"/>
    <mergeCell ref="F34:G34"/>
    <mergeCell ref="I34:K35"/>
    <mergeCell ref="A35:C35"/>
    <mergeCell ref="D35:E35"/>
    <mergeCell ref="A2:J2"/>
    <mergeCell ref="A3:J3"/>
    <mergeCell ref="A4:J4"/>
    <mergeCell ref="A5:I5"/>
    <mergeCell ref="A6:J6"/>
    <mergeCell ref="A7:J7"/>
    <mergeCell ref="A22:C22"/>
    <mergeCell ref="D22:E22"/>
    <mergeCell ref="F22:G22"/>
    <mergeCell ref="A14:K14"/>
    <mergeCell ref="A15:K15"/>
    <mergeCell ref="A18:J18"/>
    <mergeCell ref="A19:J19"/>
    <mergeCell ref="A21:C21"/>
    <mergeCell ref="D21:E21"/>
    <mergeCell ref="F21:G21"/>
    <mergeCell ref="A43:C43"/>
    <mergeCell ref="D43:E43"/>
    <mergeCell ref="F43:G43"/>
    <mergeCell ref="I42:K43"/>
    <mergeCell ref="A8:J8"/>
    <mergeCell ref="A9:I9"/>
    <mergeCell ref="A10:I10"/>
    <mergeCell ref="A11:J11"/>
    <mergeCell ref="A12:J12"/>
    <mergeCell ref="A13:J13"/>
    <mergeCell ref="A23:C23"/>
    <mergeCell ref="D23:E23"/>
    <mergeCell ref="F23:G23"/>
    <mergeCell ref="A26:C26"/>
    <mergeCell ref="D26:E26"/>
    <mergeCell ref="F26:G26"/>
    <mergeCell ref="A29:J29"/>
    <mergeCell ref="A31:J31"/>
    <mergeCell ref="H26:K26"/>
    <mergeCell ref="A24:C24"/>
    <mergeCell ref="D24:E24"/>
    <mergeCell ref="F24:G24"/>
    <mergeCell ref="A25:C25"/>
    <mergeCell ref="D25:E25"/>
    <mergeCell ref="A40:C40"/>
    <mergeCell ref="D40:E40"/>
    <mergeCell ref="F40:G40"/>
    <mergeCell ref="I40:K40"/>
    <mergeCell ref="A41:C41"/>
    <mergeCell ref="D41:E41"/>
    <mergeCell ref="F41:G41"/>
    <mergeCell ref="I41:K41"/>
    <mergeCell ref="A42:C42"/>
    <mergeCell ref="D42:E42"/>
    <mergeCell ref="F42:G42"/>
    <mergeCell ref="A56:C56"/>
    <mergeCell ref="D56:E56"/>
    <mergeCell ref="F56:G56"/>
    <mergeCell ref="I56:K56"/>
    <mergeCell ref="A89:C89"/>
    <mergeCell ref="D89:E89"/>
    <mergeCell ref="F89:G89"/>
    <mergeCell ref="A93:C93"/>
    <mergeCell ref="D93:E93"/>
    <mergeCell ref="F93:G93"/>
    <mergeCell ref="A90:C90"/>
    <mergeCell ref="D90:E90"/>
    <mergeCell ref="F90:G90"/>
    <mergeCell ref="A92:C92"/>
    <mergeCell ref="D92:E92"/>
    <mergeCell ref="F92:G92"/>
    <mergeCell ref="A91:C91"/>
    <mergeCell ref="D91:E91"/>
    <mergeCell ref="F91:G91"/>
    <mergeCell ref="A59:C59"/>
    <mergeCell ref="D59:E59"/>
    <mergeCell ref="F59:G59"/>
    <mergeCell ref="I59:K59"/>
    <mergeCell ref="A60:C60"/>
  </mergeCells>
  <pageMargins left="0.31496062992125984" right="0.11811023622047245" top="0.15748031496062992" bottom="0.15748031496062992" header="0.31496062992125984" footer="0.31496062992125984"/>
  <pageSetup paperSize="9" scale="78" fitToHeight="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0"/>
  <sheetViews>
    <sheetView topLeftCell="A21" workbookViewId="0">
      <selection activeCell="A125" sqref="A125:XFD128"/>
    </sheetView>
  </sheetViews>
  <sheetFormatPr defaultRowHeight="15" x14ac:dyDescent="0.25"/>
  <cols>
    <col min="1" max="1" width="15.140625" customWidth="1"/>
    <col min="2" max="2" width="12.28515625" customWidth="1"/>
    <col min="3" max="3" width="16.85546875" customWidth="1"/>
    <col min="4" max="4" width="10" bestFit="1" customWidth="1"/>
    <col min="5" max="5" width="10.7109375" customWidth="1"/>
    <col min="7" max="7" width="10.85546875" customWidth="1"/>
    <col min="8" max="8" width="13.42578125" customWidth="1"/>
    <col min="9" max="9" width="9.28515625" customWidth="1"/>
    <col min="10" max="10" width="11.7109375" customWidth="1"/>
    <col min="11" max="11" width="11.2851562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245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46.5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7.5" customHeight="1" x14ac:dyDescent="0.25">
      <c r="A9" s="316"/>
      <c r="B9" s="267"/>
      <c r="C9" s="267"/>
      <c r="D9" s="267"/>
      <c r="E9" s="267"/>
      <c r="F9" s="267"/>
      <c r="G9" s="267"/>
      <c r="H9" s="267"/>
      <c r="I9" s="267"/>
    </row>
    <row r="10" spans="1:11" ht="134.25" customHeight="1" x14ac:dyDescent="0.25">
      <c r="A10" s="324" t="s">
        <v>34</v>
      </c>
      <c r="B10" s="323"/>
      <c r="C10" s="323"/>
      <c r="D10" s="323"/>
      <c r="E10" s="323"/>
      <c r="F10" s="323"/>
      <c r="G10" s="323"/>
      <c r="H10" s="323"/>
      <c r="I10" s="323"/>
      <c r="J10" s="22"/>
    </row>
    <row r="11" spans="1:11" ht="99" customHeight="1" x14ac:dyDescent="0.25">
      <c r="A11" s="408" t="s">
        <v>239</v>
      </c>
      <c r="B11" s="409"/>
      <c r="C11" s="409"/>
      <c r="D11" s="409"/>
      <c r="E11" s="409"/>
      <c r="F11" s="409"/>
      <c r="G11" s="409"/>
      <c r="H11" s="409"/>
      <c r="I11" s="409"/>
      <c r="J11" s="410"/>
    </row>
    <row r="12" spans="1:11" ht="20.25" customHeight="1" x14ac:dyDescent="0.25">
      <c r="A12" s="325" t="s">
        <v>35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11" ht="60" customHeight="1" x14ac:dyDescent="0.25">
      <c r="A13" s="324" t="s">
        <v>103</v>
      </c>
      <c r="B13" s="468"/>
      <c r="C13" s="468"/>
      <c r="D13" s="468"/>
      <c r="E13" s="468"/>
      <c r="F13" s="468"/>
      <c r="G13" s="468"/>
      <c r="H13" s="468"/>
      <c r="I13" s="468"/>
      <c r="J13" s="469"/>
      <c r="K13" s="123"/>
    </row>
    <row r="14" spans="1:11" ht="32.25" customHeight="1" x14ac:dyDescent="0.25">
      <c r="A14" s="328" t="s">
        <v>32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spans="1:11" ht="30.75" customHeight="1" x14ac:dyDescent="0.25">
      <c r="A15" s="265" t="s">
        <v>108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ht="18.75" customHeight="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1" ht="18.75" customHeight="1" x14ac:dyDescent="0.25">
      <c r="A17" s="120"/>
      <c r="B17" s="121"/>
      <c r="C17" s="121"/>
      <c r="D17" s="121"/>
      <c r="E17" s="121"/>
      <c r="F17" s="121"/>
      <c r="G17" s="121"/>
      <c r="H17" s="121"/>
      <c r="I17" s="121"/>
      <c r="J17" s="122"/>
    </row>
    <row r="18" spans="1:11" ht="15.75" x14ac:dyDescent="0.25">
      <c r="A18" s="316" t="s">
        <v>4</v>
      </c>
      <c r="B18" s="267"/>
      <c r="C18" s="267"/>
      <c r="D18" s="267"/>
      <c r="E18" s="267"/>
      <c r="F18" s="267"/>
      <c r="G18" s="267"/>
      <c r="H18" s="267"/>
      <c r="I18" s="267"/>
      <c r="J18" s="267"/>
    </row>
    <row r="19" spans="1:11" ht="15.75" x14ac:dyDescent="0.25">
      <c r="A19" s="303" t="s">
        <v>234</v>
      </c>
      <c r="B19" s="304"/>
      <c r="C19" s="304"/>
      <c r="D19" s="304"/>
      <c r="E19" s="304"/>
      <c r="F19" s="304"/>
      <c r="G19" s="304"/>
      <c r="H19" s="304"/>
      <c r="I19" s="304"/>
      <c r="J19" s="304"/>
    </row>
    <row r="20" spans="1:11" ht="15.75" x14ac:dyDescent="0.25">
      <c r="A20" s="2"/>
      <c r="B20" s="128"/>
      <c r="C20" s="128"/>
      <c r="D20" s="128"/>
      <c r="E20" s="128"/>
      <c r="F20" s="128"/>
      <c r="G20" s="128"/>
      <c r="H20" s="128"/>
      <c r="I20" s="128"/>
      <c r="J20" s="128"/>
    </row>
    <row r="21" spans="1:11" ht="15.75" x14ac:dyDescent="0.25">
      <c r="A21" s="314"/>
      <c r="B21" s="327"/>
      <c r="C21" s="327"/>
      <c r="D21" s="235" t="s">
        <v>22</v>
      </c>
      <c r="E21" s="235"/>
      <c r="F21" s="235" t="s">
        <v>6</v>
      </c>
      <c r="G21" s="235"/>
      <c r="H21" s="314" t="s">
        <v>14</v>
      </c>
      <c r="I21" s="235"/>
      <c r="J21" s="235"/>
      <c r="K21" s="327"/>
    </row>
    <row r="22" spans="1:11" ht="87" customHeight="1" x14ac:dyDescent="0.25">
      <c r="A22" s="306" t="s">
        <v>7</v>
      </c>
      <c r="B22" s="307"/>
      <c r="C22" s="307"/>
      <c r="D22" s="308">
        <v>8717561</v>
      </c>
      <c r="E22" s="308"/>
      <c r="F22" s="308">
        <f>D22+H22</f>
        <v>8457603</v>
      </c>
      <c r="G22" s="308"/>
      <c r="H22" s="465">
        <v>-259958</v>
      </c>
      <c r="I22" s="466"/>
      <c r="J22" s="466"/>
      <c r="K22" s="467"/>
    </row>
    <row r="23" spans="1:11" x14ac:dyDescent="0.25">
      <c r="A23" s="306" t="s">
        <v>8</v>
      </c>
      <c r="B23" s="307"/>
      <c r="C23" s="307"/>
      <c r="D23" s="308">
        <v>793315.97</v>
      </c>
      <c r="E23" s="308"/>
      <c r="F23" s="308">
        <f>D23+H23</f>
        <v>793315.97</v>
      </c>
      <c r="G23" s="308"/>
      <c r="H23" s="462"/>
      <c r="I23" s="462"/>
      <c r="J23" s="462"/>
      <c r="K23" s="463"/>
    </row>
    <row r="24" spans="1:11" ht="15.75" x14ac:dyDescent="0.25">
      <c r="A24" s="306" t="s">
        <v>9</v>
      </c>
      <c r="B24" s="307"/>
      <c r="C24" s="307"/>
      <c r="D24" s="308">
        <v>0</v>
      </c>
      <c r="E24" s="308"/>
      <c r="F24" s="308">
        <f>D24+H24</f>
        <v>0</v>
      </c>
      <c r="G24" s="308"/>
      <c r="H24" s="461"/>
      <c r="I24" s="462"/>
      <c r="J24" s="462"/>
      <c r="K24" s="463"/>
    </row>
    <row r="25" spans="1:11" ht="30" customHeight="1" x14ac:dyDescent="0.25">
      <c r="A25" s="311" t="s">
        <v>10</v>
      </c>
      <c r="B25" s="312"/>
      <c r="C25" s="313"/>
      <c r="D25" s="308">
        <v>748411.35</v>
      </c>
      <c r="E25" s="308"/>
      <c r="F25" s="308">
        <f>D25+H25</f>
        <v>788121.15</v>
      </c>
      <c r="G25" s="308"/>
      <c r="H25" s="411">
        <v>39709.800000000003</v>
      </c>
      <c r="I25" s="411"/>
      <c r="J25" s="411"/>
      <c r="K25" s="464"/>
    </row>
    <row r="26" spans="1:11" ht="15.75" x14ac:dyDescent="0.25">
      <c r="A26" s="314" t="s">
        <v>11</v>
      </c>
      <c r="B26" s="315"/>
      <c r="C26" s="315"/>
      <c r="D26" s="300">
        <f>D22+D23+D24+D25</f>
        <v>10259288.32</v>
      </c>
      <c r="E26" s="300"/>
      <c r="F26" s="300">
        <f>F22+F23+F24+F25</f>
        <v>10039040.120000001</v>
      </c>
      <c r="G26" s="300"/>
      <c r="H26" s="459">
        <f>H22+H23+H24+H25</f>
        <v>-220248.2</v>
      </c>
      <c r="I26" s="413"/>
      <c r="J26" s="413"/>
      <c r="K26" s="460"/>
    </row>
    <row r="27" spans="1:11" ht="15.75" x14ac:dyDescent="0.25">
      <c r="A27" s="18"/>
      <c r="B27" s="19"/>
      <c r="C27" s="19"/>
      <c r="D27" s="43"/>
      <c r="E27" s="43"/>
      <c r="F27" s="43"/>
      <c r="G27" s="43"/>
      <c r="H27" s="20"/>
      <c r="I27" s="9"/>
      <c r="J27" s="9"/>
    </row>
    <row r="28" spans="1:11" ht="15.75" x14ac:dyDescent="0.25">
      <c r="A28" s="18"/>
      <c r="B28" s="19"/>
      <c r="C28" s="19"/>
      <c r="D28" s="43"/>
      <c r="E28" s="43"/>
      <c r="F28" s="43"/>
      <c r="G28" s="43"/>
      <c r="H28" s="20"/>
      <c r="I28" s="9"/>
      <c r="J28" s="9"/>
    </row>
    <row r="29" spans="1:11" ht="15.75" x14ac:dyDescent="0.25">
      <c r="A29" s="303" t="s">
        <v>235</v>
      </c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1" x14ac:dyDescent="0.25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1" x14ac:dyDescent="0.25">
      <c r="A31" s="305" t="s">
        <v>12</v>
      </c>
      <c r="B31" s="305"/>
      <c r="C31" s="305"/>
      <c r="D31" s="305"/>
      <c r="E31" s="305"/>
      <c r="F31" s="305"/>
      <c r="G31" s="305"/>
      <c r="H31" s="305"/>
      <c r="I31" s="305"/>
      <c r="J31" s="305"/>
    </row>
    <row r="32" spans="1:11" ht="18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</row>
    <row r="33" spans="1:11" s="3" customFormat="1" x14ac:dyDescent="0.25">
      <c r="A33" s="204"/>
      <c r="B33" s="204"/>
      <c r="C33" s="204"/>
      <c r="D33" s="235" t="s">
        <v>22</v>
      </c>
      <c r="E33" s="235"/>
      <c r="F33" s="235" t="s">
        <v>6</v>
      </c>
      <c r="G33" s="235"/>
      <c r="H33" s="119" t="s">
        <v>14</v>
      </c>
      <c r="I33" s="236" t="s">
        <v>13</v>
      </c>
      <c r="J33" s="237"/>
      <c r="K33" s="238"/>
    </row>
    <row r="34" spans="1:11" s="3" customFormat="1" ht="23.25" customHeight="1" x14ac:dyDescent="0.25">
      <c r="A34" s="299" t="s">
        <v>15</v>
      </c>
      <c r="B34" s="299"/>
      <c r="C34" s="299"/>
      <c r="D34" s="227">
        <v>4015852.8</v>
      </c>
      <c r="E34" s="228"/>
      <c r="F34" s="227">
        <f t="shared" ref="F34:F39" si="0">D34+H34</f>
        <v>3830615.96</v>
      </c>
      <c r="G34" s="228"/>
      <c r="H34" s="91">
        <v>-185236.84</v>
      </c>
      <c r="I34" s="352" t="s">
        <v>253</v>
      </c>
      <c r="J34" s="353"/>
      <c r="K34" s="354"/>
    </row>
    <row r="35" spans="1:11" s="3" customFormat="1" ht="33.75" customHeight="1" x14ac:dyDescent="0.25">
      <c r="A35" s="248" t="s">
        <v>16</v>
      </c>
      <c r="B35" s="249"/>
      <c r="C35" s="250"/>
      <c r="D35" s="297">
        <v>1212787.54</v>
      </c>
      <c r="E35" s="298"/>
      <c r="F35" s="227">
        <f t="shared" si="0"/>
        <v>1156846.01</v>
      </c>
      <c r="G35" s="228"/>
      <c r="H35" s="91">
        <v>-55941.53</v>
      </c>
      <c r="I35" s="358"/>
      <c r="J35" s="359"/>
      <c r="K35" s="360"/>
    </row>
    <row r="36" spans="1:11" s="3" customFormat="1" ht="16.5" customHeight="1" x14ac:dyDescent="0.25">
      <c r="A36" s="299" t="s">
        <v>18</v>
      </c>
      <c r="B36" s="299"/>
      <c r="C36" s="299"/>
      <c r="D36" s="227">
        <f>SUM(D37:E39)</f>
        <v>17152</v>
      </c>
      <c r="E36" s="228"/>
      <c r="F36" s="227">
        <f t="shared" si="0"/>
        <v>17152</v>
      </c>
      <c r="G36" s="228"/>
      <c r="H36" s="127"/>
      <c r="I36" s="287"/>
      <c r="J36" s="287"/>
      <c r="K36" s="287"/>
    </row>
    <row r="37" spans="1:11" s="3" customFormat="1" ht="16.5" customHeight="1" x14ac:dyDescent="0.25">
      <c r="A37" s="295" t="s">
        <v>58</v>
      </c>
      <c r="B37" s="296"/>
      <c r="C37" s="268"/>
      <c r="D37" s="340">
        <v>14400</v>
      </c>
      <c r="E37" s="363"/>
      <c r="F37" s="340">
        <f t="shared" si="0"/>
        <v>14400</v>
      </c>
      <c r="G37" s="341"/>
      <c r="H37" s="88"/>
      <c r="I37" s="208"/>
      <c r="J37" s="209"/>
      <c r="K37" s="210"/>
    </row>
    <row r="38" spans="1:11" s="3" customFormat="1" ht="16.5" customHeight="1" x14ac:dyDescent="0.25">
      <c r="A38" s="295" t="s">
        <v>59</v>
      </c>
      <c r="B38" s="296"/>
      <c r="C38" s="268"/>
      <c r="D38" s="340">
        <v>2640</v>
      </c>
      <c r="E38" s="363"/>
      <c r="F38" s="340">
        <f t="shared" si="0"/>
        <v>2640</v>
      </c>
      <c r="G38" s="341"/>
      <c r="H38" s="88"/>
      <c r="I38" s="287"/>
      <c r="J38" s="287"/>
      <c r="K38" s="287"/>
    </row>
    <row r="39" spans="1:11" s="3" customFormat="1" ht="16.5" customHeight="1" x14ac:dyDescent="0.25">
      <c r="A39" s="193" t="s">
        <v>60</v>
      </c>
      <c r="B39" s="260"/>
      <c r="C39" s="261"/>
      <c r="D39" s="340">
        <v>112</v>
      </c>
      <c r="E39" s="363"/>
      <c r="F39" s="340">
        <f t="shared" si="0"/>
        <v>112</v>
      </c>
      <c r="G39" s="341"/>
      <c r="H39" s="88"/>
      <c r="I39" s="208"/>
      <c r="J39" s="209"/>
      <c r="K39" s="210"/>
    </row>
    <row r="40" spans="1:11" s="3" customFormat="1" ht="21" customHeight="1" x14ac:dyDescent="0.25">
      <c r="A40" s="248" t="s">
        <v>177</v>
      </c>
      <c r="B40" s="249"/>
      <c r="C40" s="250"/>
      <c r="D40" s="227">
        <f>D41+D42+D43</f>
        <v>32000</v>
      </c>
      <c r="E40" s="228"/>
      <c r="F40" s="227">
        <f>D40+H40</f>
        <v>32000</v>
      </c>
      <c r="G40" s="228"/>
      <c r="H40" s="127"/>
      <c r="I40" s="273"/>
      <c r="J40" s="274"/>
      <c r="K40" s="275"/>
    </row>
    <row r="41" spans="1:11" s="3" customFormat="1" ht="42.75" customHeight="1" x14ac:dyDescent="0.25">
      <c r="A41" s="193" t="s">
        <v>147</v>
      </c>
      <c r="B41" s="205"/>
      <c r="C41" s="206"/>
      <c r="D41" s="377">
        <v>10000</v>
      </c>
      <c r="E41" s="378"/>
      <c r="F41" s="340">
        <v>10000</v>
      </c>
      <c r="G41" s="341"/>
      <c r="H41" s="88"/>
      <c r="I41" s="208"/>
      <c r="J41" s="443"/>
      <c r="K41" s="444"/>
    </row>
    <row r="42" spans="1:11" s="3" customFormat="1" ht="23.25" customHeight="1" x14ac:dyDescent="0.25">
      <c r="A42" s="193" t="s">
        <v>145</v>
      </c>
      <c r="B42" s="205"/>
      <c r="C42" s="206"/>
      <c r="D42" s="377">
        <v>12000</v>
      </c>
      <c r="E42" s="378"/>
      <c r="F42" s="340">
        <v>12000</v>
      </c>
      <c r="G42" s="341"/>
      <c r="H42" s="88"/>
      <c r="I42" s="208"/>
      <c r="J42" s="443"/>
      <c r="K42" s="444"/>
    </row>
    <row r="43" spans="1:11" s="3" customFormat="1" ht="27.75" customHeight="1" x14ac:dyDescent="0.25">
      <c r="A43" s="193" t="s">
        <v>146</v>
      </c>
      <c r="B43" s="205"/>
      <c r="C43" s="206"/>
      <c r="D43" s="377">
        <v>10000</v>
      </c>
      <c r="E43" s="378"/>
      <c r="F43" s="340">
        <v>10000</v>
      </c>
      <c r="G43" s="341"/>
      <c r="H43" s="88"/>
      <c r="I43" s="208"/>
      <c r="J43" s="443"/>
      <c r="K43" s="444"/>
    </row>
    <row r="44" spans="1:11" s="3" customFormat="1" ht="20.25" customHeight="1" x14ac:dyDescent="0.25">
      <c r="A44" s="248" t="s">
        <v>17</v>
      </c>
      <c r="B44" s="249"/>
      <c r="C44" s="250"/>
      <c r="D44" s="227">
        <f>SUM(D45:E47)</f>
        <v>435836.18</v>
      </c>
      <c r="E44" s="228"/>
      <c r="F44" s="227">
        <f>H44+D44</f>
        <v>423117.98</v>
      </c>
      <c r="G44" s="228"/>
      <c r="H44" s="91">
        <f>SUM(H45:H47)</f>
        <v>-12718.2</v>
      </c>
      <c r="I44" s="208"/>
      <c r="J44" s="209"/>
      <c r="K44" s="210"/>
    </row>
    <row r="45" spans="1:11" s="3" customFormat="1" ht="23.25" customHeight="1" x14ac:dyDescent="0.25">
      <c r="A45" s="193" t="s">
        <v>23</v>
      </c>
      <c r="B45" s="205"/>
      <c r="C45" s="206"/>
      <c r="D45" s="340">
        <v>394386</v>
      </c>
      <c r="E45" s="363"/>
      <c r="F45" s="340">
        <f>H45+D45</f>
        <v>394386</v>
      </c>
      <c r="G45" s="341"/>
      <c r="H45" s="127"/>
      <c r="I45" s="273"/>
      <c r="J45" s="274"/>
      <c r="K45" s="275"/>
    </row>
    <row r="46" spans="1:11" s="3" customFormat="1" ht="51" customHeight="1" x14ac:dyDescent="0.25">
      <c r="A46" s="193" t="s">
        <v>24</v>
      </c>
      <c r="B46" s="205"/>
      <c r="C46" s="206"/>
      <c r="D46" s="340">
        <v>5406.38</v>
      </c>
      <c r="E46" s="363"/>
      <c r="F46" s="340">
        <f>H46+D46</f>
        <v>14779.52</v>
      </c>
      <c r="G46" s="341"/>
      <c r="H46" s="88">
        <v>9373.14</v>
      </c>
      <c r="I46" s="208" t="s">
        <v>211</v>
      </c>
      <c r="J46" s="209"/>
      <c r="K46" s="210"/>
    </row>
    <row r="47" spans="1:11" s="3" customFormat="1" ht="49.5" customHeight="1" x14ac:dyDescent="0.25">
      <c r="A47" s="193" t="s">
        <v>40</v>
      </c>
      <c r="B47" s="205"/>
      <c r="C47" s="206"/>
      <c r="D47" s="340">
        <v>36043.800000000003</v>
      </c>
      <c r="E47" s="363"/>
      <c r="F47" s="340">
        <f>H47+D47</f>
        <v>13952.460000000003</v>
      </c>
      <c r="G47" s="341"/>
      <c r="H47" s="88">
        <v>-22091.34</v>
      </c>
      <c r="I47" s="208" t="s">
        <v>209</v>
      </c>
      <c r="J47" s="209"/>
      <c r="K47" s="210"/>
    </row>
    <row r="48" spans="1:11" s="3" customFormat="1" ht="35.25" customHeight="1" x14ac:dyDescent="0.25">
      <c r="A48" s="248" t="s">
        <v>19</v>
      </c>
      <c r="B48" s="249"/>
      <c r="C48" s="250"/>
      <c r="D48" s="227">
        <f>SUM(D49:E56)</f>
        <v>266168.8</v>
      </c>
      <c r="E48" s="228"/>
      <c r="F48" s="227">
        <f>D48+H48</f>
        <v>231880</v>
      </c>
      <c r="G48" s="228"/>
      <c r="H48" s="127">
        <f>SUM(H49:H56)</f>
        <v>-34288.800000000003</v>
      </c>
      <c r="I48" s="273"/>
      <c r="J48" s="274"/>
      <c r="K48" s="275"/>
    </row>
    <row r="49" spans="1:11" s="3" customFormat="1" ht="91.5" customHeight="1" x14ac:dyDescent="0.25">
      <c r="A49" s="193" t="s">
        <v>207</v>
      </c>
      <c r="B49" s="205"/>
      <c r="C49" s="206"/>
      <c r="D49" s="377">
        <v>39000</v>
      </c>
      <c r="E49" s="378"/>
      <c r="F49" s="340">
        <f t="shared" ref="F49:F56" si="1">D49+H49</f>
        <v>39000</v>
      </c>
      <c r="G49" s="341"/>
      <c r="H49" s="88"/>
      <c r="I49" s="273"/>
      <c r="J49" s="274"/>
      <c r="K49" s="275"/>
    </row>
    <row r="50" spans="1:11" s="3" customFormat="1" ht="39.75" hidden="1" customHeight="1" x14ac:dyDescent="0.25">
      <c r="A50" s="193" t="s">
        <v>25</v>
      </c>
      <c r="B50" s="205"/>
      <c r="C50" s="206"/>
      <c r="D50" s="377">
        <v>0</v>
      </c>
      <c r="E50" s="378"/>
      <c r="F50" s="340">
        <f t="shared" si="1"/>
        <v>0</v>
      </c>
      <c r="G50" s="341"/>
      <c r="H50" s="88">
        <v>0</v>
      </c>
      <c r="I50" s="402"/>
      <c r="J50" s="403"/>
      <c r="K50" s="404"/>
    </row>
    <row r="51" spans="1:11" s="3" customFormat="1" ht="71.25" customHeight="1" x14ac:dyDescent="0.25">
      <c r="A51" s="193" t="s">
        <v>45</v>
      </c>
      <c r="B51" s="205"/>
      <c r="C51" s="206"/>
      <c r="D51" s="377">
        <v>115288.8</v>
      </c>
      <c r="E51" s="378"/>
      <c r="F51" s="340">
        <f t="shared" si="1"/>
        <v>115288.8</v>
      </c>
      <c r="G51" s="341"/>
      <c r="H51" s="88"/>
      <c r="I51" s="288"/>
      <c r="J51" s="289"/>
      <c r="K51" s="290"/>
    </row>
    <row r="52" spans="1:11" s="3" customFormat="1" ht="68.25" customHeight="1" x14ac:dyDescent="0.25">
      <c r="A52" s="193" t="s">
        <v>50</v>
      </c>
      <c r="B52" s="205"/>
      <c r="C52" s="206"/>
      <c r="D52" s="377">
        <f>1670*42</f>
        <v>70140</v>
      </c>
      <c r="E52" s="378"/>
      <c r="F52" s="340">
        <f t="shared" si="1"/>
        <v>35851.199999999997</v>
      </c>
      <c r="G52" s="341"/>
      <c r="H52" s="88">
        <v>-34288.800000000003</v>
      </c>
      <c r="I52" s="208" t="s">
        <v>232</v>
      </c>
      <c r="J52" s="209"/>
      <c r="K52" s="210"/>
    </row>
    <row r="53" spans="1:11" s="3" customFormat="1" ht="16.5" customHeight="1" x14ac:dyDescent="0.25">
      <c r="A53" s="193" t="s">
        <v>26</v>
      </c>
      <c r="B53" s="205"/>
      <c r="C53" s="206"/>
      <c r="D53" s="377">
        <v>20000</v>
      </c>
      <c r="E53" s="378"/>
      <c r="F53" s="340">
        <f t="shared" si="1"/>
        <v>20000</v>
      </c>
      <c r="G53" s="341"/>
      <c r="H53" s="90"/>
      <c r="I53" s="273"/>
      <c r="J53" s="274"/>
      <c r="K53" s="275"/>
    </row>
    <row r="54" spans="1:11" s="3" customFormat="1" ht="30" customHeight="1" x14ac:dyDescent="0.25">
      <c r="A54" s="193" t="s">
        <v>41</v>
      </c>
      <c r="B54" s="211"/>
      <c r="C54" s="212"/>
      <c r="D54" s="377">
        <v>2400</v>
      </c>
      <c r="E54" s="397"/>
      <c r="F54" s="340">
        <f t="shared" si="1"/>
        <v>2400</v>
      </c>
      <c r="G54" s="341"/>
      <c r="H54" s="88"/>
      <c r="I54" s="288"/>
      <c r="J54" s="289"/>
      <c r="K54" s="290"/>
    </row>
    <row r="55" spans="1:11" s="3" customFormat="1" ht="30.75" customHeight="1" x14ac:dyDescent="0.25">
      <c r="A55" s="229" t="s">
        <v>110</v>
      </c>
      <c r="B55" s="398"/>
      <c r="C55" s="399"/>
      <c r="D55" s="377">
        <v>8000</v>
      </c>
      <c r="E55" s="400"/>
      <c r="F55" s="377">
        <f t="shared" si="1"/>
        <v>8000</v>
      </c>
      <c r="G55" s="401"/>
      <c r="H55" s="88"/>
      <c r="I55" s="402"/>
      <c r="J55" s="403"/>
      <c r="K55" s="404"/>
    </row>
    <row r="56" spans="1:11" s="3" customFormat="1" ht="22.5" customHeight="1" x14ac:dyDescent="0.25">
      <c r="A56" s="193" t="s">
        <v>148</v>
      </c>
      <c r="B56" s="205"/>
      <c r="C56" s="206"/>
      <c r="D56" s="377">
        <v>11340</v>
      </c>
      <c r="E56" s="378"/>
      <c r="F56" s="340">
        <f t="shared" si="1"/>
        <v>11340</v>
      </c>
      <c r="G56" s="341"/>
      <c r="H56" s="88"/>
      <c r="I56" s="208"/>
      <c r="J56" s="209"/>
      <c r="K56" s="210"/>
    </row>
    <row r="57" spans="1:11" s="3" customFormat="1" ht="16.5" customHeight="1" x14ac:dyDescent="0.25">
      <c r="A57" s="248" t="s">
        <v>20</v>
      </c>
      <c r="B57" s="249"/>
      <c r="C57" s="250"/>
      <c r="D57" s="227">
        <f>SUM(D59:E74)</f>
        <v>2015764</v>
      </c>
      <c r="E57" s="228"/>
      <c r="F57" s="227">
        <f>SUM(F59:G74)</f>
        <v>2015764</v>
      </c>
      <c r="G57" s="228"/>
      <c r="H57" s="91">
        <f>SUM(H58:H74)</f>
        <v>0</v>
      </c>
      <c r="I57" s="287"/>
      <c r="J57" s="287"/>
      <c r="K57" s="287"/>
    </row>
    <row r="58" spans="1:11" s="3" customFormat="1" ht="77.25" hidden="1" customHeight="1" x14ac:dyDescent="0.25">
      <c r="A58" s="193" t="s">
        <v>51</v>
      </c>
      <c r="B58" s="260"/>
      <c r="C58" s="261"/>
      <c r="D58" s="391">
        <f>9180+22320</f>
        <v>31500</v>
      </c>
      <c r="E58" s="393"/>
      <c r="F58" s="391">
        <f t="shared" ref="F58:F85" si="2">D58+H58</f>
        <v>31500</v>
      </c>
      <c r="G58" s="393"/>
      <c r="H58" s="78"/>
      <c r="I58" s="208"/>
      <c r="J58" s="256"/>
      <c r="K58" s="257"/>
    </row>
    <row r="59" spans="1:11" s="3" customFormat="1" ht="54.75" hidden="1" customHeight="1" x14ac:dyDescent="0.25">
      <c r="A59" s="193" t="s">
        <v>81</v>
      </c>
      <c r="B59" s="205"/>
      <c r="C59" s="206"/>
      <c r="D59" s="391">
        <v>0</v>
      </c>
      <c r="E59" s="392"/>
      <c r="F59" s="391">
        <f t="shared" si="2"/>
        <v>0</v>
      </c>
      <c r="G59" s="393"/>
      <c r="H59" s="78">
        <v>0</v>
      </c>
      <c r="I59" s="288">
        <v>0</v>
      </c>
      <c r="J59" s="289"/>
      <c r="K59" s="290"/>
    </row>
    <row r="60" spans="1:11" s="3" customFormat="1" ht="46.5" customHeight="1" x14ac:dyDescent="0.25">
      <c r="A60" s="193" t="s">
        <v>27</v>
      </c>
      <c r="B60" s="205"/>
      <c r="C60" s="206"/>
      <c r="D60" s="391">
        <v>27947.4</v>
      </c>
      <c r="E60" s="392"/>
      <c r="F60" s="391">
        <f t="shared" si="2"/>
        <v>27947.4</v>
      </c>
      <c r="G60" s="393"/>
      <c r="H60" s="78"/>
      <c r="I60" s="402"/>
      <c r="J60" s="403"/>
      <c r="K60" s="404"/>
    </row>
    <row r="61" spans="1:11" s="3" customFormat="1" ht="24" customHeight="1" x14ac:dyDescent="0.25">
      <c r="A61" s="193" t="s">
        <v>42</v>
      </c>
      <c r="B61" s="205"/>
      <c r="C61" s="206"/>
      <c r="D61" s="391">
        <v>17193</v>
      </c>
      <c r="E61" s="392"/>
      <c r="F61" s="391">
        <f t="shared" si="2"/>
        <v>17193</v>
      </c>
      <c r="G61" s="393"/>
      <c r="H61" s="78"/>
      <c r="I61" s="288"/>
      <c r="J61" s="289"/>
      <c r="K61" s="290"/>
    </row>
    <row r="62" spans="1:11" s="3" customFormat="1" ht="63" customHeight="1" x14ac:dyDescent="0.25">
      <c r="A62" s="193" t="s">
        <v>94</v>
      </c>
      <c r="B62" s="205"/>
      <c r="C62" s="206"/>
      <c r="D62" s="391">
        <v>55000</v>
      </c>
      <c r="E62" s="392"/>
      <c r="F62" s="391">
        <f t="shared" si="2"/>
        <v>55000</v>
      </c>
      <c r="G62" s="393"/>
      <c r="H62" s="78"/>
      <c r="I62" s="288"/>
      <c r="J62" s="289"/>
      <c r="K62" s="290"/>
    </row>
    <row r="63" spans="1:11" s="3" customFormat="1" ht="32.25" customHeight="1" x14ac:dyDescent="0.25">
      <c r="A63" s="193" t="s">
        <v>93</v>
      </c>
      <c r="B63" s="205"/>
      <c r="C63" s="206"/>
      <c r="D63" s="391">
        <v>35385.599999999999</v>
      </c>
      <c r="E63" s="392"/>
      <c r="F63" s="391">
        <f t="shared" si="2"/>
        <v>35385.599999999999</v>
      </c>
      <c r="G63" s="393"/>
      <c r="H63" s="78"/>
      <c r="I63" s="273"/>
      <c r="J63" s="274"/>
      <c r="K63" s="275"/>
    </row>
    <row r="64" spans="1:11" s="3" customFormat="1" ht="23.25" customHeight="1" x14ac:dyDescent="0.25">
      <c r="A64" s="193" t="s">
        <v>95</v>
      </c>
      <c r="B64" s="205"/>
      <c r="C64" s="206"/>
      <c r="D64" s="391">
        <v>300960</v>
      </c>
      <c r="E64" s="392"/>
      <c r="F64" s="391">
        <f t="shared" si="2"/>
        <v>300960</v>
      </c>
      <c r="G64" s="393"/>
      <c r="H64" s="78"/>
      <c r="I64" s="273"/>
      <c r="J64" s="274"/>
      <c r="K64" s="275"/>
    </row>
    <row r="65" spans="1:14" s="3" customFormat="1" ht="27" customHeight="1" x14ac:dyDescent="0.25">
      <c r="A65" s="193" t="s">
        <v>156</v>
      </c>
      <c r="B65" s="205"/>
      <c r="C65" s="206"/>
      <c r="D65" s="391">
        <v>900984</v>
      </c>
      <c r="E65" s="392"/>
      <c r="F65" s="391">
        <f t="shared" si="2"/>
        <v>900984</v>
      </c>
      <c r="G65" s="393"/>
      <c r="H65" s="78"/>
      <c r="I65" s="273"/>
      <c r="J65" s="274"/>
      <c r="K65" s="275"/>
    </row>
    <row r="66" spans="1:14" s="3" customFormat="1" ht="27.75" customHeight="1" x14ac:dyDescent="0.25">
      <c r="A66" s="193" t="s">
        <v>155</v>
      </c>
      <c r="B66" s="205"/>
      <c r="C66" s="206"/>
      <c r="D66" s="391">
        <v>341502</v>
      </c>
      <c r="E66" s="392"/>
      <c r="F66" s="391">
        <f t="shared" si="2"/>
        <v>341502</v>
      </c>
      <c r="G66" s="393"/>
      <c r="H66" s="78"/>
      <c r="I66" s="273"/>
      <c r="J66" s="274"/>
      <c r="K66" s="275"/>
    </row>
    <row r="67" spans="1:14" s="3" customFormat="1" ht="24.75" customHeight="1" x14ac:dyDescent="0.25">
      <c r="A67" s="193" t="s">
        <v>157</v>
      </c>
      <c r="B67" s="205"/>
      <c r="C67" s="206"/>
      <c r="D67" s="391">
        <v>111412</v>
      </c>
      <c r="E67" s="392"/>
      <c r="F67" s="391">
        <f t="shared" si="2"/>
        <v>111412</v>
      </c>
      <c r="G67" s="393"/>
      <c r="H67" s="78"/>
      <c r="I67" s="273"/>
      <c r="J67" s="274"/>
      <c r="K67" s="275"/>
    </row>
    <row r="68" spans="1:14" s="3" customFormat="1" ht="16.5" customHeight="1" x14ac:dyDescent="0.25">
      <c r="A68" s="193" t="s">
        <v>38</v>
      </c>
      <c r="B68" s="205"/>
      <c r="C68" s="206"/>
      <c r="D68" s="340">
        <v>4000</v>
      </c>
      <c r="E68" s="363"/>
      <c r="F68" s="340">
        <f t="shared" si="2"/>
        <v>4000</v>
      </c>
      <c r="G68" s="341"/>
      <c r="H68" s="88"/>
      <c r="I68" s="208"/>
      <c r="J68" s="209"/>
      <c r="K68" s="210"/>
    </row>
    <row r="69" spans="1:14" s="3" customFormat="1" ht="21.75" customHeight="1" x14ac:dyDescent="0.25">
      <c r="A69" s="193" t="s">
        <v>49</v>
      </c>
      <c r="B69" s="205"/>
      <c r="C69" s="206"/>
      <c r="D69" s="340">
        <v>18900</v>
      </c>
      <c r="E69" s="363"/>
      <c r="F69" s="340">
        <f t="shared" si="2"/>
        <v>18900</v>
      </c>
      <c r="G69" s="341"/>
      <c r="H69" s="88"/>
      <c r="I69" s="288"/>
      <c r="J69" s="289"/>
      <c r="K69" s="290"/>
      <c r="N69" s="53"/>
    </row>
    <row r="70" spans="1:14" s="3" customFormat="1" ht="16.5" customHeight="1" x14ac:dyDescent="0.25">
      <c r="A70" s="193" t="s">
        <v>37</v>
      </c>
      <c r="B70" s="211"/>
      <c r="C70" s="212"/>
      <c r="D70" s="340">
        <v>7500</v>
      </c>
      <c r="E70" s="363"/>
      <c r="F70" s="340">
        <f t="shared" si="2"/>
        <v>7500</v>
      </c>
      <c r="G70" s="341"/>
      <c r="H70" s="88"/>
      <c r="I70" s="208"/>
      <c r="J70" s="209"/>
      <c r="K70" s="210"/>
    </row>
    <row r="71" spans="1:14" s="3" customFormat="1" ht="18" customHeight="1" x14ac:dyDescent="0.25">
      <c r="A71" s="193" t="s">
        <v>39</v>
      </c>
      <c r="B71" s="205"/>
      <c r="C71" s="206"/>
      <c r="D71" s="340">
        <v>44740</v>
      </c>
      <c r="E71" s="363"/>
      <c r="F71" s="340">
        <f>D71+H71</f>
        <v>44740</v>
      </c>
      <c r="G71" s="341"/>
      <c r="H71" s="88"/>
      <c r="I71" s="288"/>
      <c r="J71" s="289"/>
      <c r="K71" s="290"/>
    </row>
    <row r="72" spans="1:14" s="3" customFormat="1" ht="38.25" customHeight="1" x14ac:dyDescent="0.25">
      <c r="A72" s="193" t="s">
        <v>153</v>
      </c>
      <c r="B72" s="194"/>
      <c r="C72" s="195"/>
      <c r="D72" s="340">
        <v>22740</v>
      </c>
      <c r="E72" s="363"/>
      <c r="F72" s="340">
        <f>D72+H72</f>
        <v>22740</v>
      </c>
      <c r="G72" s="341"/>
      <c r="H72" s="88"/>
      <c r="I72" s="270"/>
      <c r="J72" s="338"/>
      <c r="K72" s="339"/>
    </row>
    <row r="73" spans="1:14" s="3" customFormat="1" ht="52.5" customHeight="1" x14ac:dyDescent="0.25">
      <c r="A73" s="193" t="s">
        <v>154</v>
      </c>
      <c r="B73" s="194"/>
      <c r="C73" s="195"/>
      <c r="D73" s="340">
        <v>127500</v>
      </c>
      <c r="E73" s="363"/>
      <c r="F73" s="340">
        <f>D73+H73</f>
        <v>126600</v>
      </c>
      <c r="G73" s="341"/>
      <c r="H73" s="88">
        <v>-900</v>
      </c>
      <c r="I73" s="270" t="s">
        <v>175</v>
      </c>
      <c r="J73" s="338"/>
      <c r="K73" s="339"/>
    </row>
    <row r="74" spans="1:14" s="3" customFormat="1" ht="24.75" customHeight="1" x14ac:dyDescent="0.25">
      <c r="A74" s="193" t="s">
        <v>219</v>
      </c>
      <c r="B74" s="194"/>
      <c r="C74" s="195"/>
      <c r="D74" s="340"/>
      <c r="E74" s="363"/>
      <c r="F74" s="340">
        <f>D74+H74</f>
        <v>900</v>
      </c>
      <c r="G74" s="341"/>
      <c r="H74" s="88">
        <v>900</v>
      </c>
      <c r="I74" s="270" t="s">
        <v>220</v>
      </c>
      <c r="J74" s="338"/>
      <c r="K74" s="339"/>
    </row>
    <row r="75" spans="1:14" s="3" customFormat="1" ht="32.25" customHeight="1" x14ac:dyDescent="0.25">
      <c r="A75" s="248" t="s">
        <v>21</v>
      </c>
      <c r="B75" s="249"/>
      <c r="C75" s="250"/>
      <c r="D75" s="227">
        <f>SUM(D76:E79)</f>
        <v>151027.65</v>
      </c>
      <c r="E75" s="228"/>
      <c r="F75" s="227">
        <f>D75+H75</f>
        <v>201462.65</v>
      </c>
      <c r="G75" s="228"/>
      <c r="H75" s="127">
        <f>SUM(H76:H79)</f>
        <v>50435</v>
      </c>
      <c r="I75" s="287"/>
      <c r="J75" s="287"/>
      <c r="K75" s="287"/>
    </row>
    <row r="76" spans="1:14" s="3" customFormat="1" ht="16.5" customHeight="1" x14ac:dyDescent="0.25">
      <c r="A76" s="193" t="s">
        <v>62</v>
      </c>
      <c r="B76" s="205"/>
      <c r="C76" s="206"/>
      <c r="D76" s="340">
        <v>126000</v>
      </c>
      <c r="E76" s="363"/>
      <c r="F76" s="340">
        <f t="shared" si="2"/>
        <v>126000</v>
      </c>
      <c r="G76" s="341"/>
      <c r="H76" s="90"/>
      <c r="I76" s="208"/>
      <c r="J76" s="209"/>
      <c r="K76" s="210"/>
    </row>
    <row r="77" spans="1:14" s="3" customFormat="1" ht="22.5" customHeight="1" x14ac:dyDescent="0.25">
      <c r="A77" s="193" t="s">
        <v>221</v>
      </c>
      <c r="B77" s="205"/>
      <c r="C77" s="206"/>
      <c r="D77" s="340">
        <v>15243.97</v>
      </c>
      <c r="E77" s="363"/>
      <c r="F77" s="340">
        <f t="shared" si="2"/>
        <v>15243.97</v>
      </c>
      <c r="G77" s="341"/>
      <c r="H77" s="90"/>
      <c r="I77" s="402"/>
      <c r="J77" s="403"/>
      <c r="K77" s="404"/>
    </row>
    <row r="78" spans="1:14" s="3" customFormat="1" ht="17.25" customHeight="1" x14ac:dyDescent="0.25">
      <c r="A78" s="193" t="s">
        <v>222</v>
      </c>
      <c r="B78" s="205"/>
      <c r="C78" s="206"/>
      <c r="D78" s="340">
        <v>9783.68</v>
      </c>
      <c r="E78" s="363"/>
      <c r="F78" s="340">
        <f t="shared" si="2"/>
        <v>9783.68</v>
      </c>
      <c r="G78" s="341"/>
      <c r="H78" s="90"/>
      <c r="I78" s="402"/>
      <c r="J78" s="403"/>
      <c r="K78" s="404"/>
    </row>
    <row r="79" spans="1:14" s="3" customFormat="1" ht="36.75" customHeight="1" x14ac:dyDescent="0.25">
      <c r="A79" s="193" t="s">
        <v>227</v>
      </c>
      <c r="B79" s="205"/>
      <c r="C79" s="206"/>
      <c r="D79" s="340"/>
      <c r="E79" s="363"/>
      <c r="F79" s="340">
        <f t="shared" ref="F79" si="3">D79+H79</f>
        <v>50435</v>
      </c>
      <c r="G79" s="341"/>
      <c r="H79" s="88">
        <v>50435</v>
      </c>
      <c r="I79" s="402" t="s">
        <v>210</v>
      </c>
      <c r="J79" s="403"/>
      <c r="K79" s="404"/>
    </row>
    <row r="80" spans="1:14" s="35" customFormat="1" ht="54" customHeight="1" x14ac:dyDescent="0.25">
      <c r="A80" s="224" t="s">
        <v>43</v>
      </c>
      <c r="B80" s="225"/>
      <c r="C80" s="226"/>
      <c r="D80" s="227">
        <v>9824.91</v>
      </c>
      <c r="E80" s="228"/>
      <c r="F80" s="227">
        <f t="shared" si="2"/>
        <v>8423</v>
      </c>
      <c r="G80" s="228"/>
      <c r="H80" s="91">
        <v>-1401.91</v>
      </c>
      <c r="I80" s="270" t="s">
        <v>236</v>
      </c>
      <c r="J80" s="338"/>
      <c r="K80" s="339"/>
    </row>
    <row r="81" spans="1:11" s="35" customFormat="1" ht="32.25" customHeight="1" x14ac:dyDescent="0.25">
      <c r="A81" s="224" t="s">
        <v>53</v>
      </c>
      <c r="B81" s="279"/>
      <c r="C81" s="280"/>
      <c r="D81" s="227">
        <f>SUM(D82:E85)</f>
        <v>310795</v>
      </c>
      <c r="E81" s="251"/>
      <c r="F81" s="227">
        <f t="shared" si="2"/>
        <v>261601</v>
      </c>
      <c r="G81" s="228"/>
      <c r="H81" s="91">
        <f>H82+H83+H84+H85</f>
        <v>-49194</v>
      </c>
      <c r="I81" s="282"/>
      <c r="J81" s="283"/>
      <c r="K81" s="284"/>
    </row>
    <row r="82" spans="1:11" s="3" customFormat="1" ht="52.5" customHeight="1" x14ac:dyDescent="0.25">
      <c r="A82" s="193" t="s">
        <v>46</v>
      </c>
      <c r="B82" s="205"/>
      <c r="C82" s="206"/>
      <c r="D82" s="340">
        <v>1600</v>
      </c>
      <c r="E82" s="363"/>
      <c r="F82" s="340">
        <f t="shared" si="2"/>
        <v>577</v>
      </c>
      <c r="G82" s="341"/>
      <c r="H82" s="88">
        <v>-1023</v>
      </c>
      <c r="I82" s="456" t="s">
        <v>213</v>
      </c>
      <c r="J82" s="457"/>
      <c r="K82" s="458"/>
    </row>
    <row r="83" spans="1:11" s="3" customFormat="1" ht="39" customHeight="1" x14ac:dyDescent="0.25">
      <c r="A83" s="193" t="s">
        <v>47</v>
      </c>
      <c r="B83" s="205"/>
      <c r="C83" s="206"/>
      <c r="D83" s="340">
        <v>3120</v>
      </c>
      <c r="E83" s="363"/>
      <c r="F83" s="340">
        <f t="shared" si="2"/>
        <v>1235</v>
      </c>
      <c r="G83" s="341"/>
      <c r="H83" s="88">
        <v>-1885</v>
      </c>
      <c r="I83" s="453" t="s">
        <v>223</v>
      </c>
      <c r="J83" s="454"/>
      <c r="K83" s="455"/>
    </row>
    <row r="84" spans="1:11" s="3" customFormat="1" ht="38.25" customHeight="1" x14ac:dyDescent="0.25">
      <c r="A84" s="193" t="s">
        <v>63</v>
      </c>
      <c r="B84" s="205"/>
      <c r="C84" s="206"/>
      <c r="D84" s="340">
        <v>6075</v>
      </c>
      <c r="E84" s="363"/>
      <c r="F84" s="340">
        <f t="shared" si="2"/>
        <v>2739</v>
      </c>
      <c r="G84" s="341"/>
      <c r="H84" s="88">
        <v>-3336</v>
      </c>
      <c r="I84" s="453" t="s">
        <v>223</v>
      </c>
      <c r="J84" s="454"/>
      <c r="K84" s="455"/>
    </row>
    <row r="85" spans="1:11" s="3" customFormat="1" ht="36.75" customHeight="1" x14ac:dyDescent="0.25">
      <c r="A85" s="193" t="s">
        <v>48</v>
      </c>
      <c r="B85" s="205"/>
      <c r="C85" s="206"/>
      <c r="D85" s="340">
        <v>300000</v>
      </c>
      <c r="E85" s="363"/>
      <c r="F85" s="340">
        <f t="shared" si="2"/>
        <v>257050</v>
      </c>
      <c r="G85" s="341"/>
      <c r="H85" s="88">
        <v>-42950</v>
      </c>
      <c r="I85" s="456" t="s">
        <v>212</v>
      </c>
      <c r="J85" s="457"/>
      <c r="K85" s="458"/>
    </row>
    <row r="86" spans="1:11" s="35" customFormat="1" ht="27" customHeight="1" x14ac:dyDescent="0.25">
      <c r="A86" s="224" t="s">
        <v>52</v>
      </c>
      <c r="B86" s="225"/>
      <c r="C86" s="226"/>
      <c r="D86" s="227">
        <f>SUM(D87:E95)</f>
        <v>66400</v>
      </c>
      <c r="E86" s="228"/>
      <c r="F86" s="227">
        <f>SUM(F87:G95)</f>
        <v>72829.37</v>
      </c>
      <c r="G86" s="228"/>
      <c r="H86" s="91">
        <f>SUM(H87:H95)</f>
        <v>6429.37</v>
      </c>
      <c r="I86" s="208"/>
      <c r="J86" s="209"/>
      <c r="K86" s="210"/>
    </row>
    <row r="87" spans="1:11" s="3" customFormat="1" ht="21.95" customHeight="1" x14ac:dyDescent="0.25">
      <c r="A87" s="193" t="s">
        <v>69</v>
      </c>
      <c r="B87" s="205"/>
      <c r="C87" s="206"/>
      <c r="D87" s="340">
        <v>18000</v>
      </c>
      <c r="E87" s="363"/>
      <c r="F87" s="340">
        <f t="shared" ref="F87:F111" si="4">D87+H87</f>
        <v>18000</v>
      </c>
      <c r="G87" s="341"/>
      <c r="H87" s="88"/>
      <c r="I87" s="208"/>
      <c r="J87" s="209"/>
      <c r="K87" s="210"/>
    </row>
    <row r="88" spans="1:11" s="3" customFormat="1" ht="21.95" customHeight="1" x14ac:dyDescent="0.25">
      <c r="A88" s="193" t="s">
        <v>71</v>
      </c>
      <c r="B88" s="205"/>
      <c r="C88" s="206"/>
      <c r="D88" s="340">
        <v>4320</v>
      </c>
      <c r="E88" s="363"/>
      <c r="F88" s="340">
        <f t="shared" si="4"/>
        <v>4320</v>
      </c>
      <c r="G88" s="341"/>
      <c r="H88" s="88"/>
      <c r="I88" s="208"/>
      <c r="J88" s="209"/>
      <c r="K88" s="210"/>
    </row>
    <row r="89" spans="1:11" s="3" customFormat="1" ht="21.95" customHeight="1" x14ac:dyDescent="0.25">
      <c r="A89" s="193" t="s">
        <v>70</v>
      </c>
      <c r="B89" s="205"/>
      <c r="C89" s="206"/>
      <c r="D89" s="340">
        <v>2400</v>
      </c>
      <c r="E89" s="363"/>
      <c r="F89" s="340">
        <f t="shared" si="4"/>
        <v>2400</v>
      </c>
      <c r="G89" s="341"/>
      <c r="H89" s="88"/>
      <c r="I89" s="288"/>
      <c r="J89" s="289"/>
      <c r="K89" s="290"/>
    </row>
    <row r="90" spans="1:11" s="3" customFormat="1" ht="21.95" customHeight="1" x14ac:dyDescent="0.25">
      <c r="A90" s="193" t="s">
        <v>179</v>
      </c>
      <c r="B90" s="205"/>
      <c r="C90" s="206"/>
      <c r="D90" s="340">
        <v>3000</v>
      </c>
      <c r="E90" s="363"/>
      <c r="F90" s="340">
        <f>D90+H90</f>
        <v>3000</v>
      </c>
      <c r="G90" s="341"/>
      <c r="H90" s="88"/>
      <c r="I90" s="288"/>
      <c r="J90" s="289"/>
      <c r="K90" s="290"/>
    </row>
    <row r="91" spans="1:11" s="3" customFormat="1" ht="21.95" customHeight="1" x14ac:dyDescent="0.25">
      <c r="A91" s="193" t="s">
        <v>180</v>
      </c>
      <c r="B91" s="205"/>
      <c r="C91" s="206"/>
      <c r="D91" s="340">
        <v>9500</v>
      </c>
      <c r="E91" s="363"/>
      <c r="F91" s="340">
        <v>9500</v>
      </c>
      <c r="G91" s="341"/>
      <c r="H91" s="88"/>
      <c r="I91" s="288"/>
      <c r="J91" s="289"/>
      <c r="K91" s="290"/>
    </row>
    <row r="92" spans="1:11" s="3" customFormat="1" ht="21.95" customHeight="1" x14ac:dyDescent="0.25">
      <c r="A92" s="193" t="s">
        <v>181</v>
      </c>
      <c r="B92" s="205"/>
      <c r="C92" s="206"/>
      <c r="D92" s="340">
        <v>11000</v>
      </c>
      <c r="E92" s="363"/>
      <c r="F92" s="340">
        <f t="shared" ref="F92:F95" si="5">D92+H92</f>
        <v>11000</v>
      </c>
      <c r="G92" s="341"/>
      <c r="H92" s="88"/>
      <c r="I92" s="288"/>
      <c r="J92" s="289"/>
      <c r="K92" s="290"/>
    </row>
    <row r="93" spans="1:11" s="3" customFormat="1" ht="21.95" customHeight="1" x14ac:dyDescent="0.25">
      <c r="A93" s="193" t="s">
        <v>205</v>
      </c>
      <c r="B93" s="205"/>
      <c r="C93" s="206"/>
      <c r="D93" s="340">
        <v>7680</v>
      </c>
      <c r="E93" s="363"/>
      <c r="F93" s="340">
        <f t="shared" si="5"/>
        <v>7680</v>
      </c>
      <c r="G93" s="341"/>
      <c r="H93" s="88"/>
      <c r="I93" s="288"/>
      <c r="J93" s="289"/>
      <c r="K93" s="290"/>
    </row>
    <row r="94" spans="1:11" s="3" customFormat="1" ht="21.95" customHeight="1" x14ac:dyDescent="0.25">
      <c r="A94" s="193" t="s">
        <v>204</v>
      </c>
      <c r="B94" s="205"/>
      <c r="C94" s="206"/>
      <c r="D94" s="340">
        <v>10500</v>
      </c>
      <c r="E94" s="363"/>
      <c r="F94" s="377">
        <f t="shared" ref="F94" si="6">D94+H94</f>
        <v>10500</v>
      </c>
      <c r="G94" s="401"/>
      <c r="H94" s="88"/>
      <c r="I94" s="288"/>
      <c r="J94" s="289"/>
      <c r="K94" s="290"/>
    </row>
    <row r="95" spans="1:11" s="3" customFormat="1" ht="28.5" customHeight="1" x14ac:dyDescent="0.25">
      <c r="A95" s="193" t="s">
        <v>224</v>
      </c>
      <c r="B95" s="205"/>
      <c r="C95" s="206"/>
      <c r="D95" s="340"/>
      <c r="E95" s="363"/>
      <c r="F95" s="377">
        <f t="shared" si="5"/>
        <v>6429.37</v>
      </c>
      <c r="G95" s="401"/>
      <c r="H95" s="88">
        <v>6429.37</v>
      </c>
      <c r="I95" s="288" t="s">
        <v>225</v>
      </c>
      <c r="J95" s="289"/>
      <c r="K95" s="290"/>
    </row>
    <row r="96" spans="1:11" s="35" customFormat="1" ht="34.5" customHeight="1" x14ac:dyDescent="0.25">
      <c r="A96" s="224" t="s">
        <v>158</v>
      </c>
      <c r="B96" s="225"/>
      <c r="C96" s="226"/>
      <c r="D96" s="227">
        <f>SUM(D97:E99)</f>
        <v>78160</v>
      </c>
      <c r="E96" s="228"/>
      <c r="F96" s="227">
        <f t="shared" si="4"/>
        <v>97120</v>
      </c>
      <c r="G96" s="228"/>
      <c r="H96" s="91">
        <f>SUM(H97:H99)</f>
        <v>18960</v>
      </c>
      <c r="I96" s="208"/>
      <c r="J96" s="209"/>
      <c r="K96" s="210"/>
    </row>
    <row r="97" spans="1:11" s="35" customFormat="1" ht="52.5" customHeight="1" x14ac:dyDescent="0.25">
      <c r="A97" s="193" t="s">
        <v>182</v>
      </c>
      <c r="B97" s="260"/>
      <c r="C97" s="261"/>
      <c r="D97" s="227">
        <v>43400</v>
      </c>
      <c r="E97" s="228"/>
      <c r="F97" s="340">
        <f t="shared" si="4"/>
        <v>42160</v>
      </c>
      <c r="G97" s="341"/>
      <c r="H97" s="88">
        <v>-1240</v>
      </c>
      <c r="I97" s="288" t="s">
        <v>208</v>
      </c>
      <c r="J97" s="289"/>
      <c r="K97" s="290"/>
    </row>
    <row r="98" spans="1:11" s="35" customFormat="1" ht="63.75" customHeight="1" x14ac:dyDescent="0.25">
      <c r="A98" s="193" t="s">
        <v>226</v>
      </c>
      <c r="B98" s="260"/>
      <c r="C98" s="261"/>
      <c r="D98" s="227">
        <v>9800</v>
      </c>
      <c r="E98" s="228"/>
      <c r="F98" s="340">
        <f t="shared" si="4"/>
        <v>30000</v>
      </c>
      <c r="G98" s="341"/>
      <c r="H98" s="88">
        <f>20200</f>
        <v>20200</v>
      </c>
      <c r="I98" s="288" t="s">
        <v>240</v>
      </c>
      <c r="J98" s="289"/>
      <c r="K98" s="290"/>
    </row>
    <row r="99" spans="1:11" s="35" customFormat="1" ht="16.5" customHeight="1" x14ac:dyDescent="0.25">
      <c r="A99" s="193" t="s">
        <v>183</v>
      </c>
      <c r="B99" s="260"/>
      <c r="C99" s="261"/>
      <c r="D99" s="227">
        <v>24960</v>
      </c>
      <c r="E99" s="228"/>
      <c r="F99" s="340">
        <f t="shared" si="4"/>
        <v>24960</v>
      </c>
      <c r="G99" s="341"/>
      <c r="H99" s="89"/>
      <c r="I99" s="288"/>
      <c r="J99" s="289"/>
      <c r="K99" s="290"/>
    </row>
    <row r="100" spans="1:11" s="35" customFormat="1" ht="34.5" customHeight="1" x14ac:dyDescent="0.25">
      <c r="A100" s="224" t="s">
        <v>44</v>
      </c>
      <c r="B100" s="225"/>
      <c r="C100" s="226"/>
      <c r="D100" s="227">
        <f>SUM(D101:E103)</f>
        <v>59357.119999999995</v>
      </c>
      <c r="E100" s="228"/>
      <c r="F100" s="227">
        <f t="shared" si="4"/>
        <v>68946.12</v>
      </c>
      <c r="G100" s="228"/>
      <c r="H100" s="91">
        <f>SUM(H101:H103)</f>
        <v>9589</v>
      </c>
      <c r="I100" s="208"/>
      <c r="J100" s="209"/>
      <c r="K100" s="210"/>
    </row>
    <row r="101" spans="1:11" s="3" customFormat="1" ht="133.5" customHeight="1" x14ac:dyDescent="0.25">
      <c r="A101" s="193" t="s">
        <v>160</v>
      </c>
      <c r="B101" s="205"/>
      <c r="C101" s="206"/>
      <c r="D101" s="340">
        <v>25193.84</v>
      </c>
      <c r="E101" s="363"/>
      <c r="F101" s="340">
        <f t="shared" si="4"/>
        <v>25193.84</v>
      </c>
      <c r="G101" s="341"/>
      <c r="H101" s="88"/>
      <c r="I101" s="402"/>
      <c r="J101" s="403"/>
      <c r="K101" s="404"/>
    </row>
    <row r="102" spans="1:11" s="3" customFormat="1" ht="84" customHeight="1" x14ac:dyDescent="0.25">
      <c r="A102" s="193" t="s">
        <v>96</v>
      </c>
      <c r="B102" s="205"/>
      <c r="C102" s="206"/>
      <c r="D102" s="340">
        <v>20663.28</v>
      </c>
      <c r="E102" s="363"/>
      <c r="F102" s="340">
        <f t="shared" si="4"/>
        <v>30252.28</v>
      </c>
      <c r="G102" s="341"/>
      <c r="H102" s="88">
        <v>9589</v>
      </c>
      <c r="I102" s="402" t="s">
        <v>241</v>
      </c>
      <c r="J102" s="403"/>
      <c r="K102" s="404"/>
    </row>
    <row r="103" spans="1:11" s="38" customFormat="1" ht="40.5" customHeight="1" x14ac:dyDescent="0.25">
      <c r="A103" s="229" t="s">
        <v>159</v>
      </c>
      <c r="B103" s="417"/>
      <c r="C103" s="418"/>
      <c r="D103" s="219">
        <v>13500</v>
      </c>
      <c r="E103" s="220"/>
      <c r="F103" s="219">
        <f t="shared" si="4"/>
        <v>13500</v>
      </c>
      <c r="G103" s="220"/>
      <c r="H103" s="88"/>
      <c r="I103" s="402"/>
      <c r="J103" s="403"/>
      <c r="K103" s="404"/>
    </row>
    <row r="104" spans="1:11" s="38" customFormat="1" ht="34.5" customHeight="1" x14ac:dyDescent="0.25">
      <c r="A104" s="216" t="s">
        <v>54</v>
      </c>
      <c r="B104" s="217"/>
      <c r="C104" s="218"/>
      <c r="D104" s="219">
        <f>SUM(D105:E111)</f>
        <v>46435</v>
      </c>
      <c r="E104" s="220"/>
      <c r="F104" s="219">
        <f t="shared" si="4"/>
        <v>39844.910000000003</v>
      </c>
      <c r="G104" s="220"/>
      <c r="H104" s="88">
        <f>SUM(H105:H111)</f>
        <v>-6590.09</v>
      </c>
      <c r="I104" s="273"/>
      <c r="J104" s="274"/>
      <c r="K104" s="275"/>
    </row>
    <row r="105" spans="1:11" s="38" customFormat="1" ht="16.5" customHeight="1" x14ac:dyDescent="0.25">
      <c r="A105" s="229" t="s">
        <v>162</v>
      </c>
      <c r="B105" s="230"/>
      <c r="C105" s="231"/>
      <c r="D105" s="377">
        <v>11160</v>
      </c>
      <c r="E105" s="378"/>
      <c r="F105" s="377">
        <f>D105+H105</f>
        <v>4569.91</v>
      </c>
      <c r="G105" s="378"/>
      <c r="H105" s="88">
        <v>-6590.09</v>
      </c>
      <c r="I105" s="445" t="s">
        <v>236</v>
      </c>
      <c r="J105" s="446"/>
      <c r="K105" s="447"/>
    </row>
    <row r="106" spans="1:11" s="38" customFormat="1" ht="16.5" customHeight="1" x14ac:dyDescent="0.25">
      <c r="A106" s="229" t="s">
        <v>163</v>
      </c>
      <c r="B106" s="263"/>
      <c r="C106" s="264"/>
      <c r="D106" s="377">
        <v>2790</v>
      </c>
      <c r="E106" s="378"/>
      <c r="F106" s="377">
        <f t="shared" si="4"/>
        <v>2790</v>
      </c>
      <c r="G106" s="378"/>
      <c r="H106" s="88"/>
      <c r="I106" s="448"/>
      <c r="J106" s="321"/>
      <c r="K106" s="449"/>
    </row>
    <row r="107" spans="1:11" s="38" customFormat="1" ht="16.5" customHeight="1" x14ac:dyDescent="0.25">
      <c r="A107" s="229" t="s">
        <v>164</v>
      </c>
      <c r="B107" s="230"/>
      <c r="C107" s="231"/>
      <c r="D107" s="377">
        <v>6975</v>
      </c>
      <c r="E107" s="378"/>
      <c r="F107" s="377">
        <f t="shared" si="4"/>
        <v>6975</v>
      </c>
      <c r="G107" s="378"/>
      <c r="H107" s="88"/>
      <c r="I107" s="448"/>
      <c r="J107" s="321"/>
      <c r="K107" s="449"/>
    </row>
    <row r="108" spans="1:11" s="38" customFormat="1" ht="16.5" customHeight="1" x14ac:dyDescent="0.25">
      <c r="A108" s="229" t="s">
        <v>165</v>
      </c>
      <c r="B108" s="230"/>
      <c r="C108" s="231"/>
      <c r="D108" s="377">
        <v>8370</v>
      </c>
      <c r="E108" s="378"/>
      <c r="F108" s="377">
        <f t="shared" si="4"/>
        <v>8370</v>
      </c>
      <c r="G108" s="378"/>
      <c r="H108" s="88"/>
      <c r="I108" s="448"/>
      <c r="J108" s="321"/>
      <c r="K108" s="449"/>
    </row>
    <row r="109" spans="1:11" s="38" customFormat="1" ht="16.5" customHeight="1" x14ac:dyDescent="0.25">
      <c r="A109" s="229" t="s">
        <v>166</v>
      </c>
      <c r="B109" s="230"/>
      <c r="C109" s="231"/>
      <c r="D109" s="377">
        <v>11160</v>
      </c>
      <c r="E109" s="378"/>
      <c r="F109" s="377">
        <f t="shared" si="4"/>
        <v>11160</v>
      </c>
      <c r="G109" s="378"/>
      <c r="H109" s="88"/>
      <c r="I109" s="448"/>
      <c r="J109" s="321"/>
      <c r="K109" s="449"/>
    </row>
    <row r="110" spans="1:11" s="38" customFormat="1" ht="16.5" customHeight="1" x14ac:dyDescent="0.25">
      <c r="A110" s="229" t="s">
        <v>167</v>
      </c>
      <c r="B110" s="230"/>
      <c r="C110" s="231"/>
      <c r="D110" s="377">
        <v>5580</v>
      </c>
      <c r="E110" s="378"/>
      <c r="F110" s="377">
        <f t="shared" si="4"/>
        <v>5580</v>
      </c>
      <c r="G110" s="378"/>
      <c r="H110" s="88"/>
      <c r="I110" s="448"/>
      <c r="J110" s="321"/>
      <c r="K110" s="449"/>
    </row>
    <row r="111" spans="1:11" s="3" customFormat="1" ht="16.5" customHeight="1" x14ac:dyDescent="0.25">
      <c r="A111" s="229" t="s">
        <v>168</v>
      </c>
      <c r="B111" s="230"/>
      <c r="C111" s="231"/>
      <c r="D111" s="377">
        <v>400</v>
      </c>
      <c r="E111" s="378"/>
      <c r="F111" s="377">
        <f t="shared" si="4"/>
        <v>400</v>
      </c>
      <c r="G111" s="378"/>
      <c r="H111" s="88"/>
      <c r="I111" s="450"/>
      <c r="J111" s="451"/>
      <c r="K111" s="452"/>
    </row>
    <row r="112" spans="1:11" s="3" customFormat="1" x14ac:dyDescent="0.25">
      <c r="A112" s="201" t="s">
        <v>11</v>
      </c>
      <c r="B112" s="201"/>
      <c r="C112" s="201"/>
      <c r="D112" s="361">
        <f>D34+D35+D36+D40+D44+D48+D57+D75+D80+D81+D86+D96+D100+D104</f>
        <v>8717560.9999999981</v>
      </c>
      <c r="E112" s="362"/>
      <c r="F112" s="361">
        <f>F34+F35+F36+F40+F44+F48+F57+F75+F80+F81+F86+F96+F100+F104</f>
        <v>8457603</v>
      </c>
      <c r="G112" s="362"/>
      <c r="H112" s="125">
        <f>H34+H35+H36+H40+H44+H48+H57+H75+H80+H81+H86+H96+H100+H104</f>
        <v>-259958.00000000003</v>
      </c>
      <c r="I112" s="204"/>
      <c r="J112" s="204"/>
      <c r="K112" s="204"/>
    </row>
    <row r="113" spans="1:11" s="3" customFormat="1" x14ac:dyDescent="0.25">
      <c r="A113" s="8"/>
      <c r="B113" s="8"/>
      <c r="C113" s="8"/>
      <c r="D113" s="9"/>
      <c r="E113" s="9"/>
      <c r="F113" s="9"/>
      <c r="G113" s="9"/>
      <c r="H113" s="9"/>
      <c r="I113" s="10"/>
      <c r="J113" s="10"/>
      <c r="K113" s="10"/>
    </row>
    <row r="114" spans="1:11" s="3" customFormat="1" x14ac:dyDescent="0.25">
      <c r="A114" s="8"/>
      <c r="B114" s="8"/>
      <c r="C114" s="8"/>
      <c r="D114" s="9"/>
      <c r="E114" s="9"/>
      <c r="F114" s="9"/>
      <c r="G114" s="9"/>
      <c r="H114" s="9"/>
      <c r="I114" s="10"/>
      <c r="J114" s="10"/>
      <c r="K114" s="10"/>
    </row>
    <row r="115" spans="1:11" s="3" customFormat="1" x14ac:dyDescent="0.25">
      <c r="A115" s="8"/>
      <c r="B115" s="8"/>
      <c r="C115" s="8"/>
      <c r="D115" s="9"/>
      <c r="E115" s="9"/>
      <c r="F115" s="9"/>
      <c r="G115" s="9"/>
      <c r="H115" s="9"/>
      <c r="I115" s="10"/>
      <c r="J115" s="10"/>
      <c r="K115" s="10"/>
    </row>
    <row r="116" spans="1:11" ht="16.5" customHeight="1" x14ac:dyDescent="0.25">
      <c r="A116" s="234" t="s">
        <v>99</v>
      </c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</row>
    <row r="118" spans="1:11" x14ac:dyDescent="0.25">
      <c r="A118" s="204"/>
      <c r="B118" s="204"/>
      <c r="C118" s="204"/>
      <c r="D118" s="235" t="s">
        <v>5</v>
      </c>
      <c r="E118" s="235"/>
      <c r="F118" s="235" t="s">
        <v>6</v>
      </c>
      <c r="G118" s="235"/>
      <c r="H118" s="119" t="s">
        <v>14</v>
      </c>
      <c r="I118" s="236" t="s">
        <v>13</v>
      </c>
      <c r="J118" s="237"/>
      <c r="K118" s="238"/>
    </row>
    <row r="119" spans="1:11" ht="21" customHeight="1" x14ac:dyDescent="0.25">
      <c r="A119" s="239" t="s">
        <v>15</v>
      </c>
      <c r="B119" s="239"/>
      <c r="C119" s="239"/>
      <c r="D119" s="285">
        <v>147602.5</v>
      </c>
      <c r="E119" s="286"/>
      <c r="F119" s="285">
        <f>D119+H119</f>
        <v>141999.91</v>
      </c>
      <c r="G119" s="286"/>
      <c r="H119" s="79">
        <v>-5602.59</v>
      </c>
      <c r="I119" s="352" t="s">
        <v>253</v>
      </c>
      <c r="J119" s="353"/>
      <c r="K119" s="354"/>
    </row>
    <row r="120" spans="1:11" ht="28.5" customHeight="1" x14ac:dyDescent="0.25">
      <c r="A120" s="242" t="s">
        <v>16</v>
      </c>
      <c r="B120" s="243"/>
      <c r="C120" s="244"/>
      <c r="D120" s="285">
        <v>44575.96</v>
      </c>
      <c r="E120" s="286"/>
      <c r="F120" s="285">
        <f>D120+H120</f>
        <v>42883.97</v>
      </c>
      <c r="G120" s="286"/>
      <c r="H120" s="79">
        <v>-1691.99</v>
      </c>
      <c r="I120" s="358"/>
      <c r="J120" s="359"/>
      <c r="K120" s="360"/>
    </row>
    <row r="121" spans="1:11" ht="27.75" customHeight="1" x14ac:dyDescent="0.25">
      <c r="A121" s="248" t="s">
        <v>30</v>
      </c>
      <c r="B121" s="249"/>
      <c r="C121" s="250"/>
      <c r="D121" s="285">
        <f>D122+D123+D124</f>
        <v>26757.68</v>
      </c>
      <c r="E121" s="369"/>
      <c r="F121" s="285">
        <f t="shared" ref="F121" si="7">D121+H121</f>
        <v>26757.68</v>
      </c>
      <c r="G121" s="370"/>
      <c r="H121" s="136">
        <f>SUM(H122:H124)</f>
        <v>0</v>
      </c>
      <c r="I121" s="213"/>
      <c r="J121" s="214"/>
      <c r="K121" s="215"/>
    </row>
    <row r="122" spans="1:11" ht="34.5" customHeight="1" x14ac:dyDescent="0.25">
      <c r="A122" s="193" t="s">
        <v>73</v>
      </c>
      <c r="B122" s="205"/>
      <c r="C122" s="206"/>
      <c r="D122" s="364">
        <v>22452.34</v>
      </c>
      <c r="E122" s="365"/>
      <c r="F122" s="364">
        <f>D122+H122</f>
        <v>22452.34</v>
      </c>
      <c r="G122" s="365"/>
      <c r="H122" s="94"/>
      <c r="I122" s="352"/>
      <c r="J122" s="353"/>
      <c r="K122" s="354"/>
    </row>
    <row r="123" spans="1:11" ht="16.5" customHeight="1" x14ac:dyDescent="0.25">
      <c r="A123" s="193" t="s">
        <v>28</v>
      </c>
      <c r="B123" s="205"/>
      <c r="C123" s="206"/>
      <c r="D123" s="364">
        <v>2425</v>
      </c>
      <c r="E123" s="365"/>
      <c r="F123" s="364">
        <f>D123+H123</f>
        <v>2425</v>
      </c>
      <c r="G123" s="365"/>
      <c r="H123" s="96"/>
      <c r="I123" s="208"/>
      <c r="J123" s="209"/>
      <c r="K123" s="210"/>
    </row>
    <row r="124" spans="1:11" ht="16.5" customHeight="1" x14ac:dyDescent="0.25">
      <c r="A124" s="193" t="s">
        <v>29</v>
      </c>
      <c r="B124" s="205"/>
      <c r="C124" s="206"/>
      <c r="D124" s="364">
        <v>1880.34</v>
      </c>
      <c r="E124" s="365"/>
      <c r="F124" s="364">
        <v>1880.34</v>
      </c>
      <c r="G124" s="365"/>
      <c r="H124" s="94"/>
      <c r="I124" s="208"/>
      <c r="J124" s="209"/>
      <c r="K124" s="210"/>
    </row>
    <row r="125" spans="1:11" ht="26.25" customHeight="1" x14ac:dyDescent="0.25">
      <c r="A125" s="248" t="s">
        <v>31</v>
      </c>
      <c r="B125" s="249"/>
      <c r="C125" s="250"/>
      <c r="D125" s="285">
        <v>90000</v>
      </c>
      <c r="E125" s="286"/>
      <c r="F125" s="285">
        <f>D125+H125</f>
        <v>30000</v>
      </c>
      <c r="G125" s="286"/>
      <c r="H125" s="79">
        <v>-60000</v>
      </c>
      <c r="I125" s="273" t="s">
        <v>246</v>
      </c>
      <c r="J125" s="274"/>
      <c r="K125" s="275"/>
    </row>
    <row r="126" spans="1:11" s="3" customFormat="1" ht="26.25" customHeight="1" x14ac:dyDescent="0.25">
      <c r="A126" s="248" t="s">
        <v>17</v>
      </c>
      <c r="B126" s="249"/>
      <c r="C126" s="250"/>
      <c r="D126" s="227">
        <f>D127</f>
        <v>96614</v>
      </c>
      <c r="E126" s="228"/>
      <c r="F126" s="227">
        <f>F127</f>
        <v>96614</v>
      </c>
      <c r="G126" s="228"/>
      <c r="H126" s="91">
        <f>H127</f>
        <v>0</v>
      </c>
      <c r="I126" s="208"/>
      <c r="J126" s="209"/>
      <c r="K126" s="210"/>
    </row>
    <row r="127" spans="1:11" s="3" customFormat="1" ht="26.25" customHeight="1" x14ac:dyDescent="0.25">
      <c r="A127" s="193" t="s">
        <v>23</v>
      </c>
      <c r="B127" s="205"/>
      <c r="C127" s="206"/>
      <c r="D127" s="340">
        <v>96614</v>
      </c>
      <c r="E127" s="363"/>
      <c r="F127" s="340">
        <f>H127+D127</f>
        <v>96614</v>
      </c>
      <c r="G127" s="341"/>
      <c r="H127" s="127"/>
      <c r="I127" s="208"/>
      <c r="J127" s="209"/>
      <c r="K127" s="210"/>
    </row>
    <row r="128" spans="1:11" ht="26.25" customHeight="1" x14ac:dyDescent="0.25">
      <c r="A128" s="248" t="s">
        <v>20</v>
      </c>
      <c r="B128" s="249"/>
      <c r="C128" s="250"/>
      <c r="D128" s="285">
        <f>SUM(D129:E133)</f>
        <v>205900</v>
      </c>
      <c r="E128" s="286"/>
      <c r="F128" s="285">
        <f>D128+H128</f>
        <v>137054</v>
      </c>
      <c r="G128" s="286"/>
      <c r="H128" s="136">
        <f>SUM(H129:H133)</f>
        <v>-68846</v>
      </c>
      <c r="I128" s="204"/>
      <c r="J128" s="204"/>
      <c r="K128" s="204"/>
    </row>
    <row r="129" spans="1:11" s="3" customFormat="1" ht="28.5" hidden="1" customHeight="1" x14ac:dyDescent="0.25">
      <c r="A129" s="193" t="s">
        <v>74</v>
      </c>
      <c r="B129" s="205"/>
      <c r="C129" s="206"/>
      <c r="D129" s="364">
        <v>0</v>
      </c>
      <c r="E129" s="365"/>
      <c r="F129" s="364">
        <f t="shared" ref="F129:F153" si="8">D129+H129</f>
        <v>0</v>
      </c>
      <c r="G129" s="366"/>
      <c r="H129" s="97">
        <v>0</v>
      </c>
      <c r="I129" s="130" t="s">
        <v>128</v>
      </c>
      <c r="J129" s="131"/>
      <c r="K129" s="132"/>
    </row>
    <row r="130" spans="1:11" s="3" customFormat="1" ht="26.25" hidden="1" customHeight="1" x14ac:dyDescent="0.25">
      <c r="A130" s="193" t="s">
        <v>76</v>
      </c>
      <c r="B130" s="205"/>
      <c r="C130" s="206"/>
      <c r="D130" s="364">
        <v>0</v>
      </c>
      <c r="E130" s="365"/>
      <c r="F130" s="364">
        <f t="shared" si="8"/>
        <v>0</v>
      </c>
      <c r="G130" s="366"/>
      <c r="H130" s="97">
        <v>0</v>
      </c>
      <c r="I130" s="133"/>
      <c r="J130" s="134"/>
      <c r="K130" s="135"/>
    </row>
    <row r="131" spans="1:11" s="3" customFormat="1" ht="53.25" customHeight="1" x14ac:dyDescent="0.25">
      <c r="A131" s="193" t="s">
        <v>77</v>
      </c>
      <c r="B131" s="205"/>
      <c r="C131" s="206"/>
      <c r="D131" s="364">
        <v>202800</v>
      </c>
      <c r="E131" s="365"/>
      <c r="F131" s="364">
        <f t="shared" si="8"/>
        <v>91780</v>
      </c>
      <c r="G131" s="366"/>
      <c r="H131" s="97">
        <v>-111020</v>
      </c>
      <c r="I131" s="428" t="s">
        <v>217</v>
      </c>
      <c r="J131" s="429"/>
      <c r="K131" s="430"/>
    </row>
    <row r="132" spans="1:11" ht="20.25" customHeight="1" x14ac:dyDescent="0.25">
      <c r="A132" s="193" t="s">
        <v>114</v>
      </c>
      <c r="B132" s="439"/>
      <c r="C132" s="440"/>
      <c r="D132" s="441">
        <v>3100</v>
      </c>
      <c r="E132" s="442"/>
      <c r="F132" s="340">
        <f>D132+H132</f>
        <v>3100</v>
      </c>
      <c r="G132" s="341"/>
      <c r="H132" s="90"/>
      <c r="I132" s="273"/>
      <c r="J132" s="274"/>
      <c r="K132" s="275"/>
    </row>
    <row r="133" spans="1:11" ht="36" customHeight="1" x14ac:dyDescent="0.25">
      <c r="A133" s="193" t="s">
        <v>214</v>
      </c>
      <c r="B133" s="439"/>
      <c r="C133" s="440"/>
      <c r="D133" s="441"/>
      <c r="E133" s="442"/>
      <c r="F133" s="340">
        <f>D133+H133</f>
        <v>42174</v>
      </c>
      <c r="G133" s="341"/>
      <c r="H133" s="88">
        <v>42174</v>
      </c>
      <c r="I133" s="273" t="s">
        <v>215</v>
      </c>
      <c r="J133" s="274"/>
      <c r="K133" s="275"/>
    </row>
    <row r="134" spans="1:11" ht="16.5" customHeight="1" x14ac:dyDescent="0.25">
      <c r="A134" s="248" t="s">
        <v>36</v>
      </c>
      <c r="B134" s="249"/>
      <c r="C134" s="250"/>
      <c r="D134" s="285">
        <f>D135</f>
        <v>3995</v>
      </c>
      <c r="E134" s="286"/>
      <c r="F134" s="285">
        <f t="shared" si="8"/>
        <v>3995</v>
      </c>
      <c r="G134" s="286"/>
      <c r="H134" s="136">
        <f>SUM(H135:H135)</f>
        <v>0</v>
      </c>
      <c r="I134" s="421"/>
      <c r="J134" s="421"/>
      <c r="K134" s="421"/>
    </row>
    <row r="135" spans="1:11" s="3" customFormat="1" ht="20.25" customHeight="1" x14ac:dyDescent="0.25">
      <c r="A135" s="193" t="s">
        <v>201</v>
      </c>
      <c r="B135" s="205"/>
      <c r="C135" s="206"/>
      <c r="D135" s="364">
        <v>3995</v>
      </c>
      <c r="E135" s="365"/>
      <c r="F135" s="364">
        <f t="shared" si="8"/>
        <v>3995</v>
      </c>
      <c r="G135" s="366"/>
      <c r="H135" s="118"/>
      <c r="I135" s="422"/>
      <c r="J135" s="422"/>
      <c r="K135" s="422"/>
    </row>
    <row r="136" spans="1:11" s="3" customFormat="1" ht="24" customHeight="1" x14ac:dyDescent="0.25">
      <c r="A136" s="248" t="s">
        <v>21</v>
      </c>
      <c r="B136" s="249"/>
      <c r="C136" s="250"/>
      <c r="D136" s="227">
        <f>SUM(D137:E146)</f>
        <v>26910</v>
      </c>
      <c r="E136" s="228"/>
      <c r="F136" s="227">
        <f t="shared" si="8"/>
        <v>181210</v>
      </c>
      <c r="G136" s="228"/>
      <c r="H136" s="91">
        <f>SUM(H137:H146)</f>
        <v>154300</v>
      </c>
      <c r="I136" s="287"/>
      <c r="J136" s="287"/>
      <c r="K136" s="287"/>
    </row>
    <row r="137" spans="1:11" s="3" customFormat="1" ht="18.75" customHeight="1" x14ac:dyDescent="0.25">
      <c r="A137" s="193" t="s">
        <v>149</v>
      </c>
      <c r="B137" s="205"/>
      <c r="C137" s="206"/>
      <c r="D137" s="340">
        <v>10440</v>
      </c>
      <c r="E137" s="363"/>
      <c r="F137" s="340">
        <f t="shared" si="8"/>
        <v>10440</v>
      </c>
      <c r="G137" s="341"/>
      <c r="H137" s="88"/>
      <c r="I137" s="287"/>
      <c r="J137" s="287"/>
      <c r="K137" s="287"/>
    </row>
    <row r="138" spans="1:11" s="3" customFormat="1" ht="17.25" customHeight="1" x14ac:dyDescent="0.25">
      <c r="A138" s="193" t="s">
        <v>149</v>
      </c>
      <c r="B138" s="205"/>
      <c r="C138" s="206"/>
      <c r="D138" s="340">
        <v>4120</v>
      </c>
      <c r="E138" s="363"/>
      <c r="F138" s="340">
        <f t="shared" si="8"/>
        <v>4120</v>
      </c>
      <c r="G138" s="341"/>
      <c r="H138" s="88"/>
      <c r="I138" s="287"/>
      <c r="J138" s="287"/>
      <c r="K138" s="287"/>
    </row>
    <row r="139" spans="1:11" s="3" customFormat="1" ht="22.5" customHeight="1" x14ac:dyDescent="0.25">
      <c r="A139" s="193" t="s">
        <v>150</v>
      </c>
      <c r="B139" s="205"/>
      <c r="C139" s="206"/>
      <c r="D139" s="340">
        <v>2750</v>
      </c>
      <c r="E139" s="363"/>
      <c r="F139" s="340">
        <f t="shared" si="8"/>
        <v>2750</v>
      </c>
      <c r="G139" s="341"/>
      <c r="H139" s="88"/>
      <c r="I139" s="287"/>
      <c r="J139" s="287"/>
      <c r="K139" s="287"/>
    </row>
    <row r="140" spans="1:11" s="3" customFormat="1" ht="24" customHeight="1" x14ac:dyDescent="0.25">
      <c r="A140" s="193" t="s">
        <v>151</v>
      </c>
      <c r="B140" s="205"/>
      <c r="C140" s="206"/>
      <c r="D140" s="340">
        <v>9600</v>
      </c>
      <c r="E140" s="363"/>
      <c r="F140" s="340">
        <f t="shared" si="8"/>
        <v>9600</v>
      </c>
      <c r="G140" s="341"/>
      <c r="H140" s="88"/>
      <c r="I140" s="287"/>
      <c r="J140" s="287"/>
      <c r="K140" s="287"/>
    </row>
    <row r="141" spans="1:11" s="3" customFormat="1" ht="25.5" customHeight="1" x14ac:dyDescent="0.25">
      <c r="A141" s="193" t="s">
        <v>247</v>
      </c>
      <c r="B141" s="205"/>
      <c r="C141" s="206"/>
      <c r="D141" s="340"/>
      <c r="E141" s="363"/>
      <c r="F141" s="340">
        <f t="shared" si="8"/>
        <v>94000</v>
      </c>
      <c r="G141" s="341"/>
      <c r="H141" s="88">
        <v>94000</v>
      </c>
      <c r="I141" s="208" t="s">
        <v>248</v>
      </c>
      <c r="J141" s="209"/>
      <c r="K141" s="210"/>
    </row>
    <row r="142" spans="1:11" s="3" customFormat="1" ht="61.5" customHeight="1" x14ac:dyDescent="0.25">
      <c r="A142" s="193" t="s">
        <v>237</v>
      </c>
      <c r="B142" s="205"/>
      <c r="C142" s="206"/>
      <c r="D142" s="340"/>
      <c r="E142" s="363"/>
      <c r="F142" s="340">
        <f t="shared" ref="F142" si="9">D142+H142</f>
        <v>8300</v>
      </c>
      <c r="G142" s="341"/>
      <c r="H142" s="88">
        <v>8300</v>
      </c>
      <c r="I142" s="273" t="s">
        <v>242</v>
      </c>
      <c r="J142" s="274"/>
      <c r="K142" s="275"/>
    </row>
    <row r="143" spans="1:11" s="3" customFormat="1" ht="65.25" customHeight="1" x14ac:dyDescent="0.25">
      <c r="A143" s="193" t="s">
        <v>228</v>
      </c>
      <c r="B143" s="205"/>
      <c r="C143" s="206"/>
      <c r="D143" s="340"/>
      <c r="E143" s="363"/>
      <c r="F143" s="340">
        <f t="shared" si="8"/>
        <v>21000</v>
      </c>
      <c r="G143" s="341"/>
      <c r="H143" s="88">
        <v>21000</v>
      </c>
      <c r="I143" s="273" t="s">
        <v>242</v>
      </c>
      <c r="J143" s="274"/>
      <c r="K143" s="275"/>
    </row>
    <row r="144" spans="1:11" s="3" customFormat="1" ht="62.25" customHeight="1" x14ac:dyDescent="0.25">
      <c r="A144" s="193" t="s">
        <v>229</v>
      </c>
      <c r="B144" s="205"/>
      <c r="C144" s="206"/>
      <c r="D144" s="340"/>
      <c r="E144" s="363"/>
      <c r="F144" s="340">
        <f t="shared" si="8"/>
        <v>21000</v>
      </c>
      <c r="G144" s="341"/>
      <c r="H144" s="88">
        <v>21000</v>
      </c>
      <c r="I144" s="273" t="s">
        <v>242</v>
      </c>
      <c r="J144" s="274"/>
      <c r="K144" s="275"/>
    </row>
    <row r="145" spans="1:11" s="3" customFormat="1" ht="38.25" customHeight="1" x14ac:dyDescent="0.25">
      <c r="A145" s="193" t="s">
        <v>230</v>
      </c>
      <c r="B145" s="205"/>
      <c r="C145" s="206"/>
      <c r="D145" s="340"/>
      <c r="E145" s="363"/>
      <c r="F145" s="340">
        <f t="shared" si="8"/>
        <v>6500</v>
      </c>
      <c r="G145" s="341"/>
      <c r="H145" s="88">
        <v>6500</v>
      </c>
      <c r="I145" s="208" t="s">
        <v>238</v>
      </c>
      <c r="J145" s="209"/>
      <c r="K145" s="210"/>
    </row>
    <row r="146" spans="1:11" s="3" customFormat="1" ht="38.25" customHeight="1" x14ac:dyDescent="0.25">
      <c r="A146" s="193" t="s">
        <v>251</v>
      </c>
      <c r="B146" s="205"/>
      <c r="C146" s="206"/>
      <c r="D146" s="340"/>
      <c r="E146" s="363"/>
      <c r="F146" s="340">
        <f t="shared" ref="F146" si="10">D146+H146</f>
        <v>3500</v>
      </c>
      <c r="G146" s="341"/>
      <c r="H146" s="88">
        <v>3500</v>
      </c>
      <c r="I146" s="208" t="s">
        <v>238</v>
      </c>
      <c r="J146" s="209"/>
      <c r="K146" s="210"/>
    </row>
    <row r="147" spans="1:11" s="3" customFormat="1" ht="30" customHeight="1" x14ac:dyDescent="0.25">
      <c r="A147" s="224" t="s">
        <v>52</v>
      </c>
      <c r="B147" s="225"/>
      <c r="C147" s="226"/>
      <c r="D147" s="227">
        <f>D148</f>
        <v>0</v>
      </c>
      <c r="E147" s="228"/>
      <c r="F147" s="227">
        <f>F148+F149</f>
        <v>15500</v>
      </c>
      <c r="G147" s="228"/>
      <c r="H147" s="91">
        <f>H148+H149</f>
        <v>15500</v>
      </c>
      <c r="I147" s="208"/>
      <c r="J147" s="209"/>
      <c r="K147" s="210"/>
    </row>
    <row r="148" spans="1:11" s="3" customFormat="1" ht="38.25" customHeight="1" x14ac:dyDescent="0.25">
      <c r="A148" s="193" t="s">
        <v>216</v>
      </c>
      <c r="B148" s="205"/>
      <c r="C148" s="206"/>
      <c r="D148" s="340"/>
      <c r="E148" s="363"/>
      <c r="F148" s="340">
        <f t="shared" ref="F148:F151" si="11">D148+H148</f>
        <v>10500</v>
      </c>
      <c r="G148" s="341"/>
      <c r="H148" s="88">
        <v>10500</v>
      </c>
      <c r="I148" s="208" t="s">
        <v>231</v>
      </c>
      <c r="J148" s="209"/>
      <c r="K148" s="210"/>
    </row>
    <row r="149" spans="1:11" s="3" customFormat="1" ht="44.25" customHeight="1" x14ac:dyDescent="0.25">
      <c r="A149" s="193" t="s">
        <v>252</v>
      </c>
      <c r="B149" s="205"/>
      <c r="C149" s="206"/>
      <c r="D149" s="340"/>
      <c r="E149" s="363"/>
      <c r="F149" s="340">
        <f t="shared" ref="F149" si="12">D149+H149</f>
        <v>5000</v>
      </c>
      <c r="G149" s="341"/>
      <c r="H149" s="88">
        <v>5000</v>
      </c>
      <c r="I149" s="208" t="s">
        <v>248</v>
      </c>
      <c r="J149" s="209"/>
      <c r="K149" s="210"/>
    </row>
    <row r="150" spans="1:11" s="138" customFormat="1" ht="26.25" customHeight="1" x14ac:dyDescent="0.25">
      <c r="A150" s="224" t="s">
        <v>158</v>
      </c>
      <c r="B150" s="225"/>
      <c r="C150" s="226"/>
      <c r="D150" s="285">
        <v>0</v>
      </c>
      <c r="E150" s="286"/>
      <c r="F150" s="285">
        <f t="shared" si="11"/>
        <v>7000</v>
      </c>
      <c r="G150" s="286"/>
      <c r="H150" s="79">
        <f>H151</f>
        <v>7000</v>
      </c>
      <c r="I150" s="270"/>
      <c r="J150" s="431"/>
      <c r="K150" s="432"/>
    </row>
    <row r="151" spans="1:11" s="35" customFormat="1" ht="65.25" customHeight="1" x14ac:dyDescent="0.25">
      <c r="A151" s="193" t="s">
        <v>249</v>
      </c>
      <c r="B151" s="260"/>
      <c r="C151" s="261"/>
      <c r="D151" s="227"/>
      <c r="E151" s="228"/>
      <c r="F151" s="340">
        <f t="shared" si="11"/>
        <v>7000</v>
      </c>
      <c r="G151" s="341"/>
      <c r="H151" s="88">
        <v>7000</v>
      </c>
      <c r="I151" s="288" t="s">
        <v>243</v>
      </c>
      <c r="J151" s="289"/>
      <c r="K151" s="290"/>
    </row>
    <row r="152" spans="1:11" s="129" customFormat="1" ht="32.25" customHeight="1" x14ac:dyDescent="0.25">
      <c r="A152" s="224" t="s">
        <v>44</v>
      </c>
      <c r="B152" s="225"/>
      <c r="C152" s="226"/>
      <c r="D152" s="285">
        <f>D153+D154</f>
        <v>91056.209999999992</v>
      </c>
      <c r="E152" s="286"/>
      <c r="F152" s="285">
        <f t="shared" si="8"/>
        <v>103606.59</v>
      </c>
      <c r="G152" s="286"/>
      <c r="H152" s="79">
        <f>H153+H154</f>
        <v>12550.38</v>
      </c>
      <c r="I152" s="270"/>
      <c r="J152" s="431"/>
      <c r="K152" s="432"/>
    </row>
    <row r="153" spans="1:11" s="3" customFormat="1" ht="64.5" customHeight="1" x14ac:dyDescent="0.25">
      <c r="A153" s="229" t="s">
        <v>97</v>
      </c>
      <c r="B153" s="263"/>
      <c r="C153" s="264"/>
      <c r="D153" s="364">
        <v>12326.21</v>
      </c>
      <c r="E153" s="366"/>
      <c r="F153" s="364">
        <f t="shared" si="8"/>
        <v>8100.5599999999995</v>
      </c>
      <c r="G153" s="366"/>
      <c r="H153" s="94">
        <v>-4225.6499999999996</v>
      </c>
      <c r="I153" s="352" t="s">
        <v>233</v>
      </c>
      <c r="J153" s="353"/>
      <c r="K153" s="354"/>
    </row>
    <row r="154" spans="1:11" s="3" customFormat="1" ht="81" customHeight="1" x14ac:dyDescent="0.25">
      <c r="A154" s="229" t="s">
        <v>152</v>
      </c>
      <c r="B154" s="263"/>
      <c r="C154" s="264"/>
      <c r="D154" s="364">
        <v>78730</v>
      </c>
      <c r="E154" s="366"/>
      <c r="F154" s="364">
        <f>D154+H154</f>
        <v>95506.03</v>
      </c>
      <c r="G154" s="366"/>
      <c r="H154" s="94">
        <v>16776.03</v>
      </c>
      <c r="I154" s="352" t="s">
        <v>250</v>
      </c>
      <c r="J154" s="353"/>
      <c r="K154" s="354"/>
    </row>
    <row r="155" spans="1:11" s="38" customFormat="1" ht="39" customHeight="1" x14ac:dyDescent="0.25">
      <c r="A155" s="216" t="s">
        <v>54</v>
      </c>
      <c r="B155" s="423"/>
      <c r="C155" s="424"/>
      <c r="D155" s="367">
        <f>SUM(D156:E156)</f>
        <v>15000</v>
      </c>
      <c r="E155" s="425"/>
      <c r="F155" s="367">
        <f t="shared" ref="F155:F156" si="13">D155+H155</f>
        <v>1500</v>
      </c>
      <c r="G155" s="425"/>
      <c r="H155" s="94">
        <f>H156</f>
        <v>-13500</v>
      </c>
      <c r="I155" s="273"/>
      <c r="J155" s="419"/>
      <c r="K155" s="420"/>
    </row>
    <row r="156" spans="1:11" s="38" customFormat="1" ht="50.25" customHeight="1" x14ac:dyDescent="0.25">
      <c r="A156" s="229" t="s">
        <v>186</v>
      </c>
      <c r="B156" s="230"/>
      <c r="C156" s="231"/>
      <c r="D156" s="350">
        <v>15000</v>
      </c>
      <c r="E156" s="351"/>
      <c r="F156" s="350">
        <f t="shared" si="13"/>
        <v>1500</v>
      </c>
      <c r="G156" s="351"/>
      <c r="H156" s="94">
        <v>-13500</v>
      </c>
      <c r="I156" s="352" t="s">
        <v>244</v>
      </c>
      <c r="J156" s="353"/>
      <c r="K156" s="354"/>
    </row>
    <row r="157" spans="1:11" x14ac:dyDescent="0.25">
      <c r="A157" s="201" t="s">
        <v>11</v>
      </c>
      <c r="B157" s="201"/>
      <c r="C157" s="201"/>
      <c r="D157" s="202">
        <f>D119+D120+D121+D125+D126+D128+D134+D136+D147+D152+D155</f>
        <v>748411.35</v>
      </c>
      <c r="E157" s="203"/>
      <c r="F157" s="202">
        <f>F119+F120+F121+F125+F126+F128+F134+F136+F147+F150+F152+F155</f>
        <v>788121.15</v>
      </c>
      <c r="G157" s="203"/>
      <c r="H157" s="137">
        <f>H119+H120+H121+H125+H126+H128+H134+H136+H147+H150+H152+H155</f>
        <v>39709.799999999981</v>
      </c>
      <c r="I157" s="204"/>
      <c r="J157" s="204"/>
      <c r="K157" s="204"/>
    </row>
    <row r="158" spans="1:11" ht="12" customHeight="1" x14ac:dyDescent="0.25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</row>
    <row r="159" spans="1:11" ht="12" customHeight="1" x14ac:dyDescent="0.25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</row>
    <row r="160" spans="1:11" ht="12" customHeight="1" x14ac:dyDescent="0.25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</row>
    <row r="161" spans="1:11" ht="12" customHeight="1" x14ac:dyDescent="0.2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</row>
    <row r="162" spans="1:11" ht="12" customHeight="1" x14ac:dyDescent="0.25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</row>
    <row r="163" spans="1:11" ht="12" customHeight="1" x14ac:dyDescent="0.25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</row>
    <row r="164" spans="1:11" x14ac:dyDescent="0.25">
      <c r="A164" s="266" t="s">
        <v>100</v>
      </c>
      <c r="B164" s="266"/>
      <c r="C164" s="266"/>
      <c r="D164" s="266"/>
      <c r="E164" s="266"/>
      <c r="F164" s="266"/>
      <c r="G164" s="266"/>
      <c r="H164" s="266"/>
      <c r="I164" s="266"/>
      <c r="J164" s="266"/>
      <c r="K164" s="266"/>
    </row>
    <row r="165" spans="1:11" ht="8.25" customHeight="1" x14ac:dyDescent="0.25">
      <c r="A165" s="267"/>
      <c r="B165" s="267"/>
      <c r="C165" s="267"/>
      <c r="D165" s="267"/>
      <c r="E165" s="267"/>
      <c r="F165" s="267"/>
      <c r="G165" s="267"/>
      <c r="H165" s="267"/>
      <c r="I165" s="267"/>
      <c r="J165" s="267"/>
      <c r="K165" s="267"/>
    </row>
    <row r="166" spans="1:11" x14ac:dyDescent="0.25">
      <c r="A166" s="204"/>
      <c r="B166" s="204"/>
      <c r="C166" s="204"/>
      <c r="D166" s="235" t="s">
        <v>5</v>
      </c>
      <c r="E166" s="235"/>
      <c r="F166" s="235" t="s">
        <v>6</v>
      </c>
      <c r="G166" s="235"/>
      <c r="H166" s="119" t="s">
        <v>14</v>
      </c>
      <c r="I166" s="236" t="s">
        <v>13</v>
      </c>
      <c r="J166" s="237"/>
      <c r="K166" s="238"/>
    </row>
    <row r="167" spans="1:11" s="35" customFormat="1" ht="33" customHeight="1" x14ac:dyDescent="0.25">
      <c r="A167" s="248" t="s">
        <v>19</v>
      </c>
      <c r="B167" s="249"/>
      <c r="C167" s="250"/>
      <c r="D167" s="227">
        <f>SUM(D168:E173)</f>
        <v>770715.97000000009</v>
      </c>
      <c r="E167" s="228"/>
      <c r="F167" s="227">
        <f>SUM(F168:G173)</f>
        <v>770715.97000000009</v>
      </c>
      <c r="G167" s="228"/>
      <c r="H167" s="79">
        <f>SUM(H168:H173)</f>
        <v>0</v>
      </c>
      <c r="I167" s="198"/>
      <c r="J167" s="199"/>
      <c r="K167" s="200"/>
    </row>
    <row r="168" spans="1:11" s="35" customFormat="1" ht="32.25" customHeight="1" x14ac:dyDescent="0.25">
      <c r="A168" s="193" t="s">
        <v>86</v>
      </c>
      <c r="B168" s="260"/>
      <c r="C168" s="261"/>
      <c r="D168" s="196">
        <v>0</v>
      </c>
      <c r="E168" s="268"/>
      <c r="F168" s="340">
        <f t="shared" ref="F168" si="14">D168+H168</f>
        <v>0</v>
      </c>
      <c r="G168" s="363"/>
      <c r="H168" s="78"/>
      <c r="I168" s="198"/>
      <c r="J168" s="199"/>
      <c r="K168" s="200"/>
    </row>
    <row r="169" spans="1:11" s="35" customFormat="1" ht="31.5" customHeight="1" x14ac:dyDescent="0.25">
      <c r="A169" s="193" t="s">
        <v>112</v>
      </c>
      <c r="B169" s="194"/>
      <c r="C169" s="195"/>
      <c r="D169" s="196">
        <v>69212.259999999995</v>
      </c>
      <c r="E169" s="197"/>
      <c r="F169" s="340">
        <f>D169+H169</f>
        <v>69212.259999999995</v>
      </c>
      <c r="G169" s="363"/>
      <c r="H169" s="78"/>
      <c r="I169" s="198"/>
      <c r="J169" s="199"/>
      <c r="K169" s="200"/>
    </row>
    <row r="170" spans="1:11" s="35" customFormat="1" ht="30.75" customHeight="1" x14ac:dyDescent="0.25">
      <c r="A170" s="193" t="s">
        <v>111</v>
      </c>
      <c r="B170" s="260"/>
      <c r="C170" s="261"/>
      <c r="D170" s="196">
        <v>99743</v>
      </c>
      <c r="E170" s="268"/>
      <c r="F170" s="340">
        <f t="shared" ref="F170" si="15">D170+H170</f>
        <v>99743</v>
      </c>
      <c r="G170" s="363"/>
      <c r="H170" s="78"/>
      <c r="I170" s="198"/>
      <c r="J170" s="199"/>
      <c r="K170" s="200"/>
    </row>
    <row r="171" spans="1:11" s="35" customFormat="1" ht="32.25" customHeight="1" x14ac:dyDescent="0.25">
      <c r="A171" s="193" t="s">
        <v>113</v>
      </c>
      <c r="B171" s="194"/>
      <c r="C171" s="195"/>
      <c r="D171" s="196">
        <v>99969.74</v>
      </c>
      <c r="E171" s="197"/>
      <c r="F171" s="340">
        <f>D171+H171</f>
        <v>99969.74</v>
      </c>
      <c r="G171" s="363"/>
      <c r="H171" s="78"/>
      <c r="I171" s="198"/>
      <c r="J171" s="199"/>
      <c r="K171" s="200"/>
    </row>
    <row r="172" spans="1:11" s="35" customFormat="1" ht="33" customHeight="1" x14ac:dyDescent="0.25">
      <c r="A172" s="193" t="s">
        <v>121</v>
      </c>
      <c r="B172" s="194"/>
      <c r="C172" s="195"/>
      <c r="D172" s="196">
        <v>255692.57</v>
      </c>
      <c r="E172" s="197"/>
      <c r="F172" s="340">
        <v>255692.57</v>
      </c>
      <c r="G172" s="363"/>
      <c r="H172" s="78"/>
      <c r="I172" s="198"/>
      <c r="J172" s="199"/>
      <c r="K172" s="200"/>
    </row>
    <row r="173" spans="1:11" s="35" customFormat="1" ht="31.5" customHeight="1" x14ac:dyDescent="0.25">
      <c r="A173" s="193" t="s">
        <v>122</v>
      </c>
      <c r="B173" s="260"/>
      <c r="C173" s="261"/>
      <c r="D173" s="196">
        <v>246098.4</v>
      </c>
      <c r="E173" s="207"/>
      <c r="F173" s="340">
        <v>246098.4</v>
      </c>
      <c r="G173" s="341"/>
      <c r="H173" s="78"/>
      <c r="I173" s="198"/>
      <c r="J173" s="199"/>
      <c r="K173" s="200"/>
    </row>
    <row r="174" spans="1:11" ht="16.5" customHeight="1" x14ac:dyDescent="0.25">
      <c r="A174" s="248" t="s">
        <v>20</v>
      </c>
      <c r="B174" s="249"/>
      <c r="C174" s="250"/>
      <c r="D174" s="285">
        <f>D175</f>
        <v>22600</v>
      </c>
      <c r="E174" s="286"/>
      <c r="F174" s="285">
        <f>D174+H174</f>
        <v>22600</v>
      </c>
      <c r="G174" s="286"/>
      <c r="H174" s="136"/>
      <c r="I174" s="204"/>
      <c r="J174" s="204"/>
      <c r="K174" s="204"/>
    </row>
    <row r="175" spans="1:11" s="35" customFormat="1" ht="24.75" customHeight="1" x14ac:dyDescent="0.25">
      <c r="A175" s="193" t="s">
        <v>114</v>
      </c>
      <c r="B175" s="260"/>
      <c r="C175" s="261"/>
      <c r="D175" s="196">
        <v>22600</v>
      </c>
      <c r="E175" s="207"/>
      <c r="F175" s="340">
        <v>22600</v>
      </c>
      <c r="G175" s="341"/>
      <c r="H175" s="78"/>
      <c r="I175" s="204"/>
      <c r="J175" s="204"/>
      <c r="K175" s="204"/>
    </row>
    <row r="176" spans="1:11" x14ac:dyDescent="0.25">
      <c r="A176" s="201" t="s">
        <v>11</v>
      </c>
      <c r="B176" s="201"/>
      <c r="C176" s="201"/>
      <c r="D176" s="202">
        <f>D167+D174</f>
        <v>793315.97000000009</v>
      </c>
      <c r="E176" s="203"/>
      <c r="F176" s="361">
        <f>F167+F174</f>
        <v>793315.97000000009</v>
      </c>
      <c r="G176" s="362"/>
      <c r="H176" s="125">
        <f>H167</f>
        <v>0</v>
      </c>
      <c r="I176" s="204"/>
      <c r="J176" s="204"/>
      <c r="K176" s="204"/>
    </row>
    <row r="177" spans="1:11" ht="45" customHeight="1" x14ac:dyDescent="0.25">
      <c r="A177" s="265" t="s">
        <v>32</v>
      </c>
      <c r="B177" s="265"/>
      <c r="C177" s="265"/>
      <c r="D177" s="265"/>
      <c r="E177" s="265"/>
      <c r="F177" s="265"/>
      <c r="G177" s="265"/>
      <c r="H177" s="265"/>
      <c r="I177" s="265"/>
      <c r="J177" s="265"/>
      <c r="K177" s="265"/>
    </row>
    <row r="178" spans="1:11" ht="30.75" customHeight="1" x14ac:dyDescent="0.25">
      <c r="A178" s="265" t="s">
        <v>88</v>
      </c>
      <c r="B178" s="265"/>
      <c r="C178" s="265"/>
      <c r="D178" s="265"/>
      <c r="E178" s="265"/>
      <c r="F178" s="265"/>
      <c r="G178" s="265"/>
      <c r="H178" s="265"/>
      <c r="I178" s="265"/>
      <c r="J178" s="265"/>
      <c r="K178" s="265"/>
    </row>
    <row r="179" spans="1:11" ht="20.25" customHeight="1" x14ac:dyDescent="0.2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</row>
    <row r="180" spans="1:11" ht="15" customHeight="1" x14ac:dyDescent="0.25">
      <c r="A180" s="269"/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</row>
    <row r="181" spans="1:11" ht="117.75" customHeight="1" x14ac:dyDescent="0.25">
      <c r="A181" s="265" t="s">
        <v>33</v>
      </c>
      <c r="B181" s="265"/>
      <c r="C181" s="265"/>
      <c r="D181" s="265"/>
      <c r="E181" s="265"/>
      <c r="F181" s="265"/>
      <c r="G181" s="265"/>
      <c r="H181" s="265"/>
      <c r="I181" s="265"/>
      <c r="J181" s="265"/>
      <c r="K181" s="265"/>
    </row>
    <row r="182" spans="1:11" x14ac:dyDescent="0.25">
      <c r="A182" s="267"/>
      <c r="B182" s="267"/>
      <c r="C182" s="267"/>
      <c r="D182" s="267"/>
      <c r="E182" s="267"/>
      <c r="F182" s="267"/>
      <c r="G182" s="267"/>
      <c r="H182" s="267"/>
      <c r="I182" s="267"/>
      <c r="J182" s="267"/>
      <c r="K182" s="267"/>
    </row>
    <row r="183" spans="1:11" x14ac:dyDescent="0.25">
      <c r="A183" s="267"/>
      <c r="B183" s="267"/>
      <c r="C183" s="267"/>
      <c r="D183" s="267"/>
      <c r="E183" s="267"/>
      <c r="F183" s="267"/>
      <c r="G183" s="267"/>
      <c r="H183" s="267"/>
      <c r="I183" s="267"/>
      <c r="J183" s="267"/>
      <c r="K183" s="267"/>
    </row>
    <row r="184" spans="1:11" x14ac:dyDescent="0.25">
      <c r="A184" s="267"/>
      <c r="B184" s="267"/>
      <c r="C184" s="267"/>
      <c r="D184" s="267"/>
      <c r="E184" s="267"/>
      <c r="F184" s="267"/>
      <c r="G184" s="267"/>
      <c r="H184" s="267"/>
      <c r="I184" s="267"/>
      <c r="J184" s="267"/>
      <c r="K184" s="267"/>
    </row>
    <row r="185" spans="1:11" x14ac:dyDescent="0.25">
      <c r="A185" s="267"/>
      <c r="B185" s="267"/>
      <c r="C185" s="267"/>
      <c r="D185" s="267"/>
      <c r="E185" s="267"/>
      <c r="F185" s="267"/>
      <c r="G185" s="267"/>
      <c r="H185" s="267"/>
      <c r="I185" s="267"/>
      <c r="J185" s="267"/>
      <c r="K185" s="267"/>
    </row>
    <row r="186" spans="1:11" x14ac:dyDescent="0.25">
      <c r="A186" s="267"/>
      <c r="B186" s="267"/>
      <c r="C186" s="267"/>
      <c r="D186" s="267"/>
      <c r="E186" s="267"/>
      <c r="F186" s="267"/>
      <c r="G186" s="267"/>
      <c r="H186" s="267"/>
      <c r="I186" s="267"/>
      <c r="J186" s="267"/>
      <c r="K186" s="267"/>
    </row>
    <row r="187" spans="1:11" x14ac:dyDescent="0.25">
      <c r="A187" s="267"/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</row>
    <row r="188" spans="1:11" x14ac:dyDescent="0.25">
      <c r="A188" s="267"/>
      <c r="B188" s="267"/>
      <c r="C188" s="267"/>
      <c r="D188" s="267"/>
      <c r="E188" s="267"/>
      <c r="F188" s="267"/>
      <c r="G188" s="267"/>
      <c r="H188" s="267"/>
      <c r="I188" s="267"/>
      <c r="J188" s="267"/>
      <c r="K188" s="267"/>
    </row>
    <row r="189" spans="1:11" x14ac:dyDescent="0.25">
      <c r="A189" s="267"/>
      <c r="B189" s="267"/>
      <c r="C189" s="267"/>
      <c r="D189" s="267"/>
      <c r="E189" s="267"/>
      <c r="F189" s="267"/>
      <c r="G189" s="267"/>
      <c r="H189" s="267"/>
      <c r="I189" s="267"/>
      <c r="J189" s="267"/>
      <c r="K189" s="267"/>
    </row>
    <row r="190" spans="1:11" x14ac:dyDescent="0.25">
      <c r="A190" s="267"/>
      <c r="B190" s="267"/>
      <c r="C190" s="267"/>
      <c r="D190" s="267"/>
      <c r="E190" s="267"/>
      <c r="F190" s="267"/>
      <c r="G190" s="267"/>
      <c r="H190" s="267"/>
      <c r="I190" s="267"/>
      <c r="J190" s="267"/>
      <c r="K190" s="267"/>
    </row>
  </sheetData>
  <mergeCells count="572">
    <mergeCell ref="D149:E149"/>
    <mergeCell ref="F149:G149"/>
    <mergeCell ref="I149:K149"/>
    <mergeCell ref="A150:C150"/>
    <mergeCell ref="D150:E150"/>
    <mergeCell ref="F150:G150"/>
    <mergeCell ref="I150:K150"/>
    <mergeCell ref="A151:C151"/>
    <mergeCell ref="D151:E151"/>
    <mergeCell ref="F151:G151"/>
    <mergeCell ref="I151:K151"/>
    <mergeCell ref="A149:C149"/>
    <mergeCell ref="D147:E147"/>
    <mergeCell ref="F147:G147"/>
    <mergeCell ref="I147:K147"/>
    <mergeCell ref="A148:C148"/>
    <mergeCell ref="D148:E148"/>
    <mergeCell ref="F148:G148"/>
    <mergeCell ref="I148:K148"/>
    <mergeCell ref="A145:C145"/>
    <mergeCell ref="D145:E145"/>
    <mergeCell ref="F145:G145"/>
    <mergeCell ref="I145:K145"/>
    <mergeCell ref="A141:C141"/>
    <mergeCell ref="D141:E141"/>
    <mergeCell ref="F141:G141"/>
    <mergeCell ref="I141:K141"/>
    <mergeCell ref="A143:C143"/>
    <mergeCell ref="D143:E143"/>
    <mergeCell ref="F143:G143"/>
    <mergeCell ref="I143:K143"/>
    <mergeCell ref="A144:C144"/>
    <mergeCell ref="D144:E144"/>
    <mergeCell ref="F144:G144"/>
    <mergeCell ref="I144:K144"/>
    <mergeCell ref="A142:C142"/>
    <mergeCell ref="D142:E142"/>
    <mergeCell ref="F142:G142"/>
    <mergeCell ref="I142:K142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22:C22"/>
    <mergeCell ref="D22:E22"/>
    <mergeCell ref="F22:G22"/>
    <mergeCell ref="H22:K22"/>
    <mergeCell ref="A23:C23"/>
    <mergeCell ref="D23:E23"/>
    <mergeCell ref="F23:G23"/>
    <mergeCell ref="H23:K23"/>
    <mergeCell ref="A14:K14"/>
    <mergeCell ref="A15:K15"/>
    <mergeCell ref="A18:J18"/>
    <mergeCell ref="A19:J19"/>
    <mergeCell ref="A21:C21"/>
    <mergeCell ref="D21:E21"/>
    <mergeCell ref="F21:G21"/>
    <mergeCell ref="H21:K21"/>
    <mergeCell ref="A26:C26"/>
    <mergeCell ref="D26:E26"/>
    <mergeCell ref="F26:G26"/>
    <mergeCell ref="H26:K26"/>
    <mergeCell ref="A29:J29"/>
    <mergeCell ref="A31:J31"/>
    <mergeCell ref="A24:C24"/>
    <mergeCell ref="D24:E24"/>
    <mergeCell ref="F24:G24"/>
    <mergeCell ref="H24:K24"/>
    <mergeCell ref="A25:C25"/>
    <mergeCell ref="D25:E25"/>
    <mergeCell ref="F25:G25"/>
    <mergeCell ref="H25:K25"/>
    <mergeCell ref="A33:C33"/>
    <mergeCell ref="D33:E33"/>
    <mergeCell ref="F33:G33"/>
    <mergeCell ref="I33:K33"/>
    <mergeCell ref="A34:C34"/>
    <mergeCell ref="D34:E34"/>
    <mergeCell ref="F34:G34"/>
    <mergeCell ref="I34:K35"/>
    <mergeCell ref="A35:C35"/>
    <mergeCell ref="D35:E35"/>
    <mergeCell ref="F35:G35"/>
    <mergeCell ref="A36:C36"/>
    <mergeCell ref="D36:E36"/>
    <mergeCell ref="F36:G36"/>
    <mergeCell ref="I36:K36"/>
    <mergeCell ref="A37:C37"/>
    <mergeCell ref="D37:E37"/>
    <mergeCell ref="F37:G37"/>
    <mergeCell ref="I37:K37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A43:C43"/>
    <mergeCell ref="D43:E43"/>
    <mergeCell ref="F43:G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I64:K64"/>
    <mergeCell ref="A65:C65"/>
    <mergeCell ref="D65:E65"/>
    <mergeCell ref="A62:C62"/>
    <mergeCell ref="D62:E62"/>
    <mergeCell ref="F62:G62"/>
    <mergeCell ref="I62:K62"/>
    <mergeCell ref="A63:C63"/>
    <mergeCell ref="D63:E63"/>
    <mergeCell ref="F63:G63"/>
    <mergeCell ref="I63:K63"/>
    <mergeCell ref="F65:G65"/>
    <mergeCell ref="A66:C66"/>
    <mergeCell ref="D66:E66"/>
    <mergeCell ref="F66:G66"/>
    <mergeCell ref="A67:C67"/>
    <mergeCell ref="D67:E67"/>
    <mergeCell ref="F67:G67"/>
    <mergeCell ref="A64:C64"/>
    <mergeCell ref="D64:E64"/>
    <mergeCell ref="F64:G64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75:C75"/>
    <mergeCell ref="D75:E75"/>
    <mergeCell ref="F75:G75"/>
    <mergeCell ref="I75:K75"/>
    <mergeCell ref="A76:C76"/>
    <mergeCell ref="D76:E76"/>
    <mergeCell ref="F76:G76"/>
    <mergeCell ref="I76:K76"/>
    <mergeCell ref="A72:C72"/>
    <mergeCell ref="D72:E72"/>
    <mergeCell ref="F72:G72"/>
    <mergeCell ref="I72:K72"/>
    <mergeCell ref="A74:C74"/>
    <mergeCell ref="D74:E74"/>
    <mergeCell ref="F74:G74"/>
    <mergeCell ref="I74:K74"/>
    <mergeCell ref="A73:C73"/>
    <mergeCell ref="D73:E73"/>
    <mergeCell ref="F73:G73"/>
    <mergeCell ref="I73:K73"/>
    <mergeCell ref="A80:C80"/>
    <mergeCell ref="D80:E80"/>
    <mergeCell ref="F80:G80"/>
    <mergeCell ref="I80:K80"/>
    <mergeCell ref="A81:C81"/>
    <mergeCell ref="D81:E81"/>
    <mergeCell ref="F81:G81"/>
    <mergeCell ref="I81:K81"/>
    <mergeCell ref="A77:C77"/>
    <mergeCell ref="D77:E77"/>
    <mergeCell ref="F77:G77"/>
    <mergeCell ref="I77:K77"/>
    <mergeCell ref="A78:C78"/>
    <mergeCell ref="D78:E78"/>
    <mergeCell ref="F78:G78"/>
    <mergeCell ref="I78:K78"/>
    <mergeCell ref="A79:C79"/>
    <mergeCell ref="D79:E79"/>
    <mergeCell ref="F79:G79"/>
    <mergeCell ref="I79:K79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90:C90"/>
    <mergeCell ref="D90:E90"/>
    <mergeCell ref="F90:G90"/>
    <mergeCell ref="A91:C91"/>
    <mergeCell ref="D91:E91"/>
    <mergeCell ref="F91:G91"/>
    <mergeCell ref="A92:C92"/>
    <mergeCell ref="D92:E92"/>
    <mergeCell ref="F92:G92"/>
    <mergeCell ref="I96:K96"/>
    <mergeCell ref="A97:C97"/>
    <mergeCell ref="D97:E97"/>
    <mergeCell ref="F97:G97"/>
    <mergeCell ref="A98:C98"/>
    <mergeCell ref="D98:E98"/>
    <mergeCell ref="A93:C93"/>
    <mergeCell ref="D93:E93"/>
    <mergeCell ref="F93:G93"/>
    <mergeCell ref="A95:C95"/>
    <mergeCell ref="D95:E95"/>
    <mergeCell ref="F95:G95"/>
    <mergeCell ref="F98:G98"/>
    <mergeCell ref="I95:K95"/>
    <mergeCell ref="I97:K97"/>
    <mergeCell ref="I98:K98"/>
    <mergeCell ref="A94:C94"/>
    <mergeCell ref="D94:E94"/>
    <mergeCell ref="F94:G94"/>
    <mergeCell ref="I94:K94"/>
    <mergeCell ref="A99:C99"/>
    <mergeCell ref="D99:E99"/>
    <mergeCell ref="F99:G99"/>
    <mergeCell ref="A100:C100"/>
    <mergeCell ref="D100:E100"/>
    <mergeCell ref="F100:G100"/>
    <mergeCell ref="A96:C96"/>
    <mergeCell ref="D96:E96"/>
    <mergeCell ref="F96:G96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I100:K100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105:C105"/>
    <mergeCell ref="D105:E105"/>
    <mergeCell ref="F105:G105"/>
    <mergeCell ref="I105:K111"/>
    <mergeCell ref="A106:C106"/>
    <mergeCell ref="D106:E106"/>
    <mergeCell ref="F106:G106"/>
    <mergeCell ref="A107:C107"/>
    <mergeCell ref="D107:E107"/>
    <mergeCell ref="F107:G107"/>
    <mergeCell ref="A110:C110"/>
    <mergeCell ref="D110:E110"/>
    <mergeCell ref="F110:G110"/>
    <mergeCell ref="A111:C111"/>
    <mergeCell ref="D111:E111"/>
    <mergeCell ref="F111:G111"/>
    <mergeCell ref="A108:C108"/>
    <mergeCell ref="D108:E108"/>
    <mergeCell ref="F108:G108"/>
    <mergeCell ref="A109:C109"/>
    <mergeCell ref="D109:E109"/>
    <mergeCell ref="F109:G109"/>
    <mergeCell ref="A119:C119"/>
    <mergeCell ref="D119:E119"/>
    <mergeCell ref="F119:G119"/>
    <mergeCell ref="I119:K120"/>
    <mergeCell ref="A120:C120"/>
    <mergeCell ref="D120:E120"/>
    <mergeCell ref="F120:G120"/>
    <mergeCell ref="A112:C112"/>
    <mergeCell ref="D112:E112"/>
    <mergeCell ref="F112:G112"/>
    <mergeCell ref="I112:K112"/>
    <mergeCell ref="A116:K116"/>
    <mergeCell ref="A118:C118"/>
    <mergeCell ref="D118:E118"/>
    <mergeCell ref="F118:G118"/>
    <mergeCell ref="I118:K118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F132:G132"/>
    <mergeCell ref="I132:K132"/>
    <mergeCell ref="A133:C133"/>
    <mergeCell ref="D133:E133"/>
    <mergeCell ref="F133:G133"/>
    <mergeCell ref="I133:K133"/>
    <mergeCell ref="A129:C129"/>
    <mergeCell ref="D129:E129"/>
    <mergeCell ref="F129:G129"/>
    <mergeCell ref="A130:C130"/>
    <mergeCell ref="D130:E130"/>
    <mergeCell ref="F130:G130"/>
    <mergeCell ref="A152:C152"/>
    <mergeCell ref="D152:E152"/>
    <mergeCell ref="F152:G152"/>
    <mergeCell ref="I152:K152"/>
    <mergeCell ref="A153:C153"/>
    <mergeCell ref="D153:E153"/>
    <mergeCell ref="F153:G153"/>
    <mergeCell ref="I153:K153"/>
    <mergeCell ref="F138:G138"/>
    <mergeCell ref="A139:C139"/>
    <mergeCell ref="D139:E139"/>
    <mergeCell ref="F139:G139"/>
    <mergeCell ref="A140:C140"/>
    <mergeCell ref="D140:E140"/>
    <mergeCell ref="F140:G140"/>
    <mergeCell ref="A138:C138"/>
    <mergeCell ref="D138:E138"/>
    <mergeCell ref="I139:K139"/>
    <mergeCell ref="I140:K140"/>
    <mergeCell ref="A146:C146"/>
    <mergeCell ref="D146:E146"/>
    <mergeCell ref="F146:G146"/>
    <mergeCell ref="I146:K146"/>
    <mergeCell ref="A147:C147"/>
    <mergeCell ref="A156:C156"/>
    <mergeCell ref="D156:E156"/>
    <mergeCell ref="F156:G156"/>
    <mergeCell ref="I156:K156"/>
    <mergeCell ref="A157:C157"/>
    <mergeCell ref="D157:E157"/>
    <mergeCell ref="F157:G157"/>
    <mergeCell ref="I157:K157"/>
    <mergeCell ref="A154:C154"/>
    <mergeCell ref="D154:E154"/>
    <mergeCell ref="F154:G154"/>
    <mergeCell ref="I154:K154"/>
    <mergeCell ref="A155:C155"/>
    <mergeCell ref="D155:E155"/>
    <mergeCell ref="F155:G155"/>
    <mergeCell ref="I155:K155"/>
    <mergeCell ref="A167:C167"/>
    <mergeCell ref="D167:E167"/>
    <mergeCell ref="F167:G167"/>
    <mergeCell ref="I167:K167"/>
    <mergeCell ref="A168:C168"/>
    <mergeCell ref="D168:E168"/>
    <mergeCell ref="F168:G168"/>
    <mergeCell ref="I168:K168"/>
    <mergeCell ref="A164:K164"/>
    <mergeCell ref="A165:K165"/>
    <mergeCell ref="A166:C166"/>
    <mergeCell ref="D166:E166"/>
    <mergeCell ref="F166:G166"/>
    <mergeCell ref="I166:K166"/>
    <mergeCell ref="A171:C171"/>
    <mergeCell ref="D171:E171"/>
    <mergeCell ref="F171:G171"/>
    <mergeCell ref="I171:K171"/>
    <mergeCell ref="A172:C172"/>
    <mergeCell ref="D172:E172"/>
    <mergeCell ref="F172:G172"/>
    <mergeCell ref="I172:K172"/>
    <mergeCell ref="A169:C169"/>
    <mergeCell ref="D169:E169"/>
    <mergeCell ref="F169:G169"/>
    <mergeCell ref="I169:K169"/>
    <mergeCell ref="A170:C170"/>
    <mergeCell ref="D170:E170"/>
    <mergeCell ref="F170:G170"/>
    <mergeCell ref="I170:K170"/>
    <mergeCell ref="F175:G175"/>
    <mergeCell ref="I175:K175"/>
    <mergeCell ref="A176:C176"/>
    <mergeCell ref="D176:E176"/>
    <mergeCell ref="F176:G176"/>
    <mergeCell ref="I176:K176"/>
    <mergeCell ref="A173:C173"/>
    <mergeCell ref="D173:E173"/>
    <mergeCell ref="F173:G173"/>
    <mergeCell ref="I173:K173"/>
    <mergeCell ref="A174:C174"/>
    <mergeCell ref="D174:E174"/>
    <mergeCell ref="F174:G174"/>
    <mergeCell ref="I174:K174"/>
    <mergeCell ref="A190:K190"/>
    <mergeCell ref="I42:K42"/>
    <mergeCell ref="I43:K43"/>
    <mergeCell ref="I65:K65"/>
    <mergeCell ref="I66:K66"/>
    <mergeCell ref="I67:K67"/>
    <mergeCell ref="I90:K90"/>
    <mergeCell ref="I91:K91"/>
    <mergeCell ref="I92:K92"/>
    <mergeCell ref="I93:K93"/>
    <mergeCell ref="A184:K184"/>
    <mergeCell ref="A185:K185"/>
    <mergeCell ref="A186:K186"/>
    <mergeCell ref="A187:K187"/>
    <mergeCell ref="A188:K188"/>
    <mergeCell ref="A189:K189"/>
    <mergeCell ref="A177:K177"/>
    <mergeCell ref="A178:K178"/>
    <mergeCell ref="A180:K180"/>
    <mergeCell ref="A181:K181"/>
    <mergeCell ref="A182:K182"/>
    <mergeCell ref="A183:K183"/>
    <mergeCell ref="A175:C175"/>
    <mergeCell ref="D175:E175"/>
    <mergeCell ref="I99:K99"/>
    <mergeCell ref="I137:K137"/>
    <mergeCell ref="I138:K138"/>
    <mergeCell ref="A136:C136"/>
    <mergeCell ref="D136:E136"/>
    <mergeCell ref="F136:G136"/>
    <mergeCell ref="I136:K136"/>
    <mergeCell ref="A137:C137"/>
    <mergeCell ref="D137:E137"/>
    <mergeCell ref="F137:G137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31:C131"/>
    <mergeCell ref="D131:E131"/>
    <mergeCell ref="F131:G131"/>
    <mergeCell ref="I131:K131"/>
    <mergeCell ref="A132:C132"/>
    <mergeCell ref="D132:E132"/>
  </mergeCells>
  <pageMargins left="0.31496062992125984" right="0.11811023622047245" top="0.15748031496062992" bottom="0.15748031496062992" header="0.31496062992125984" footer="0.31496062992125984"/>
  <pageSetup paperSize="9" scale="76" fitToHeight="6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2"/>
  <sheetViews>
    <sheetView tabSelected="1" topLeftCell="A106" workbookViewId="0">
      <selection activeCell="A116" sqref="A116:XFD116"/>
    </sheetView>
  </sheetViews>
  <sheetFormatPr defaultRowHeight="15" x14ac:dyDescent="0.25"/>
  <cols>
    <col min="1" max="1" width="15.140625" customWidth="1"/>
    <col min="2" max="2" width="12.28515625" customWidth="1"/>
    <col min="3" max="3" width="16.85546875" customWidth="1"/>
    <col min="4" max="4" width="10" bestFit="1" customWidth="1"/>
    <col min="5" max="5" width="10.7109375" customWidth="1"/>
    <col min="6" max="6" width="9.140625" style="163"/>
    <col min="7" max="7" width="10.85546875" style="163" customWidth="1"/>
    <col min="8" max="8" width="13.42578125" customWidth="1"/>
    <col min="9" max="9" width="9.28515625" customWidth="1"/>
    <col min="10" max="10" width="11.7109375" customWidth="1"/>
    <col min="11" max="11" width="11.28515625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266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46.5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7.5" customHeight="1" x14ac:dyDescent="0.25">
      <c r="A9" s="316"/>
      <c r="B9" s="267"/>
      <c r="C9" s="267"/>
      <c r="D9" s="267"/>
      <c r="E9" s="267"/>
      <c r="F9" s="267"/>
      <c r="G9" s="267"/>
      <c r="H9" s="267"/>
      <c r="I9" s="267"/>
    </row>
    <row r="10" spans="1:11" ht="134.25" customHeight="1" x14ac:dyDescent="0.25">
      <c r="A10" s="324" t="s">
        <v>34</v>
      </c>
      <c r="B10" s="323"/>
      <c r="C10" s="323"/>
      <c r="D10" s="323"/>
      <c r="E10" s="323"/>
      <c r="F10" s="323"/>
      <c r="G10" s="323"/>
      <c r="H10" s="323"/>
      <c r="I10" s="323"/>
      <c r="J10" s="22"/>
    </row>
    <row r="11" spans="1:11" ht="58.5" customHeight="1" x14ac:dyDescent="0.25">
      <c r="A11" s="408" t="s">
        <v>280</v>
      </c>
      <c r="B11" s="409"/>
      <c r="C11" s="409"/>
      <c r="D11" s="409"/>
      <c r="E11" s="409"/>
      <c r="F11" s="409"/>
      <c r="G11" s="409"/>
      <c r="H11" s="409"/>
      <c r="I11" s="409"/>
      <c r="J11" s="410"/>
    </row>
    <row r="12" spans="1:11" ht="20.25" customHeight="1" x14ac:dyDescent="0.25">
      <c r="A12" s="325" t="s">
        <v>35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11" ht="60" customHeight="1" x14ac:dyDescent="0.25">
      <c r="A13" s="324" t="s">
        <v>103</v>
      </c>
      <c r="B13" s="468"/>
      <c r="C13" s="468"/>
      <c r="D13" s="468"/>
      <c r="E13" s="468"/>
      <c r="F13" s="468"/>
      <c r="G13" s="468"/>
      <c r="H13" s="468"/>
      <c r="I13" s="468"/>
      <c r="J13" s="469"/>
      <c r="K13" s="143"/>
    </row>
    <row r="14" spans="1:11" ht="32.25" customHeight="1" x14ac:dyDescent="0.25">
      <c r="A14" s="328" t="s">
        <v>32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spans="1:11" ht="30.75" customHeight="1" x14ac:dyDescent="0.25">
      <c r="A15" s="265" t="s">
        <v>108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ht="18.75" customHeight="1" x14ac:dyDescent="0.25">
      <c r="A16" s="143"/>
      <c r="B16" s="143"/>
      <c r="C16" s="143"/>
      <c r="D16" s="143"/>
      <c r="E16" s="143"/>
      <c r="F16" s="164"/>
      <c r="G16" s="164"/>
      <c r="H16" s="143"/>
      <c r="I16" s="143"/>
      <c r="J16" s="143"/>
      <c r="K16" s="143"/>
    </row>
    <row r="17" spans="1:11" ht="18.75" customHeight="1" x14ac:dyDescent="0.25">
      <c r="A17" s="140"/>
      <c r="B17" s="141"/>
      <c r="C17" s="141"/>
      <c r="D17" s="141"/>
      <c r="E17" s="141"/>
      <c r="F17" s="161"/>
      <c r="G17" s="161"/>
      <c r="H17" s="141"/>
      <c r="I17" s="141"/>
      <c r="J17" s="142"/>
    </row>
    <row r="18" spans="1:11" ht="15.75" x14ac:dyDescent="0.25">
      <c r="A18" s="316" t="s">
        <v>4</v>
      </c>
      <c r="B18" s="267"/>
      <c r="C18" s="267"/>
      <c r="D18" s="267"/>
      <c r="E18" s="267"/>
      <c r="F18" s="267"/>
      <c r="G18" s="267"/>
      <c r="H18" s="267"/>
      <c r="I18" s="267"/>
      <c r="J18" s="267"/>
    </row>
    <row r="19" spans="1:11" ht="15.75" x14ac:dyDescent="0.25">
      <c r="A19" s="303" t="s">
        <v>265</v>
      </c>
      <c r="B19" s="304"/>
      <c r="C19" s="304"/>
      <c r="D19" s="304"/>
      <c r="E19" s="304"/>
      <c r="F19" s="304"/>
      <c r="G19" s="304"/>
      <c r="H19" s="304"/>
      <c r="I19" s="304"/>
      <c r="J19" s="304"/>
    </row>
    <row r="20" spans="1:11" ht="15.75" x14ac:dyDescent="0.25">
      <c r="A20" s="2"/>
      <c r="B20" s="148"/>
      <c r="C20" s="148"/>
      <c r="D20" s="148"/>
      <c r="E20" s="148"/>
      <c r="F20" s="162"/>
      <c r="G20" s="162"/>
      <c r="H20" s="148"/>
      <c r="I20" s="148"/>
      <c r="J20" s="148"/>
    </row>
    <row r="21" spans="1:11" ht="15.75" x14ac:dyDescent="0.25">
      <c r="A21" s="314"/>
      <c r="B21" s="327"/>
      <c r="C21" s="327"/>
      <c r="D21" s="235" t="s">
        <v>22</v>
      </c>
      <c r="E21" s="235"/>
      <c r="F21" s="474" t="s">
        <v>6</v>
      </c>
      <c r="G21" s="474"/>
      <c r="H21" s="314" t="s">
        <v>14</v>
      </c>
      <c r="I21" s="235"/>
      <c r="J21" s="235"/>
      <c r="K21" s="327"/>
    </row>
    <row r="22" spans="1:11" ht="29.1" customHeight="1" x14ac:dyDescent="0.25">
      <c r="A22" s="306" t="s">
        <v>7</v>
      </c>
      <c r="B22" s="307"/>
      <c r="C22" s="307"/>
      <c r="D22" s="308">
        <v>8457603</v>
      </c>
      <c r="E22" s="308"/>
      <c r="F22" s="495">
        <f>D22+H22</f>
        <v>8457603</v>
      </c>
      <c r="G22" s="495"/>
      <c r="H22" s="465"/>
      <c r="I22" s="466"/>
      <c r="J22" s="466"/>
      <c r="K22" s="467"/>
    </row>
    <row r="23" spans="1:11" ht="29.1" customHeight="1" x14ac:dyDescent="0.25">
      <c r="A23" s="306" t="s">
        <v>8</v>
      </c>
      <c r="B23" s="307"/>
      <c r="C23" s="307"/>
      <c r="D23" s="308">
        <v>793315.97</v>
      </c>
      <c r="E23" s="308"/>
      <c r="F23" s="495">
        <f>D23+H23</f>
        <v>793315.97</v>
      </c>
      <c r="G23" s="495"/>
      <c r="H23" s="462"/>
      <c r="I23" s="462"/>
      <c r="J23" s="462"/>
      <c r="K23" s="463"/>
    </row>
    <row r="24" spans="1:11" ht="29.1" customHeight="1" x14ac:dyDescent="0.25">
      <c r="A24" s="306" t="s">
        <v>9</v>
      </c>
      <c r="B24" s="307"/>
      <c r="C24" s="307"/>
      <c r="D24" s="308">
        <v>0</v>
      </c>
      <c r="E24" s="308"/>
      <c r="F24" s="495">
        <f>D24+H24</f>
        <v>0</v>
      </c>
      <c r="G24" s="495"/>
      <c r="H24" s="461"/>
      <c r="I24" s="462"/>
      <c r="J24" s="462"/>
      <c r="K24" s="463"/>
    </row>
    <row r="25" spans="1:11" ht="29.1" customHeight="1" x14ac:dyDescent="0.25">
      <c r="A25" s="311" t="s">
        <v>10</v>
      </c>
      <c r="B25" s="312"/>
      <c r="C25" s="313"/>
      <c r="D25" s="308">
        <v>788121.15</v>
      </c>
      <c r="E25" s="308"/>
      <c r="F25" s="495">
        <f>D25+H25</f>
        <v>788121.08000000007</v>
      </c>
      <c r="G25" s="495"/>
      <c r="H25" s="411">
        <v>-7.0000000000000007E-2</v>
      </c>
      <c r="I25" s="411"/>
      <c r="J25" s="411"/>
      <c r="K25" s="464"/>
    </row>
    <row r="26" spans="1:11" ht="15.75" x14ac:dyDescent="0.25">
      <c r="A26" s="314" t="s">
        <v>11</v>
      </c>
      <c r="B26" s="315"/>
      <c r="C26" s="315"/>
      <c r="D26" s="300">
        <f>D22+D23+D24+D25</f>
        <v>10039040.120000001</v>
      </c>
      <c r="E26" s="300"/>
      <c r="F26" s="494">
        <f>F22+F23+F24+F25</f>
        <v>10039040.050000001</v>
      </c>
      <c r="G26" s="494"/>
      <c r="H26" s="459">
        <f>H22+H23+H24+H25</f>
        <v>-7.0000000000000007E-2</v>
      </c>
      <c r="I26" s="413"/>
      <c r="J26" s="413"/>
      <c r="K26" s="460"/>
    </row>
    <row r="27" spans="1:11" ht="15.75" x14ac:dyDescent="0.25">
      <c r="A27" s="18"/>
      <c r="B27" s="19"/>
      <c r="C27" s="19"/>
      <c r="D27" s="43"/>
      <c r="E27" s="43"/>
      <c r="F27" s="166"/>
      <c r="G27" s="166"/>
      <c r="H27" s="20"/>
      <c r="I27" s="9"/>
      <c r="J27" s="9"/>
    </row>
    <row r="28" spans="1:11" ht="15.75" x14ac:dyDescent="0.25">
      <c r="A28" s="18"/>
      <c r="B28" s="19"/>
      <c r="C28" s="19"/>
      <c r="D28" s="43"/>
      <c r="E28" s="43"/>
      <c r="F28" s="166"/>
      <c r="G28" s="166"/>
      <c r="H28" s="20"/>
      <c r="I28" s="9"/>
      <c r="J28" s="9"/>
    </row>
    <row r="29" spans="1:11" ht="15.75" x14ac:dyDescent="0.25">
      <c r="A29" s="303" t="s">
        <v>264</v>
      </c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1" x14ac:dyDescent="0.25">
      <c r="A30" s="144"/>
      <c r="B30" s="144"/>
      <c r="C30" s="144"/>
      <c r="D30" s="144"/>
      <c r="E30" s="144"/>
      <c r="F30" s="162"/>
      <c r="G30" s="162"/>
      <c r="H30" s="144"/>
      <c r="I30" s="144"/>
      <c r="J30" s="144"/>
    </row>
    <row r="31" spans="1:11" x14ac:dyDescent="0.25">
      <c r="A31" s="305" t="s">
        <v>12</v>
      </c>
      <c r="B31" s="305"/>
      <c r="C31" s="305"/>
      <c r="D31" s="305"/>
      <c r="E31" s="305"/>
      <c r="F31" s="305"/>
      <c r="G31" s="305"/>
      <c r="H31" s="305"/>
      <c r="I31" s="305"/>
      <c r="J31" s="305"/>
    </row>
    <row r="32" spans="1:11" ht="18" customHeight="1" x14ac:dyDescent="0.25">
      <c r="A32" s="146"/>
      <c r="B32" s="146"/>
      <c r="C32" s="146"/>
      <c r="D32" s="146"/>
      <c r="E32" s="146"/>
      <c r="F32" s="167"/>
      <c r="G32" s="167"/>
      <c r="H32" s="146"/>
      <c r="I32" s="146"/>
      <c r="J32" s="146"/>
    </row>
    <row r="33" spans="1:11" s="3" customFormat="1" x14ac:dyDescent="0.25">
      <c r="A33" s="204"/>
      <c r="B33" s="204"/>
      <c r="C33" s="204"/>
      <c r="D33" s="235" t="s">
        <v>22</v>
      </c>
      <c r="E33" s="235"/>
      <c r="F33" s="474" t="s">
        <v>6</v>
      </c>
      <c r="G33" s="474"/>
      <c r="H33" s="139" t="s">
        <v>14</v>
      </c>
      <c r="I33" s="236" t="s">
        <v>13</v>
      </c>
      <c r="J33" s="237"/>
      <c r="K33" s="238"/>
    </row>
    <row r="34" spans="1:11" s="3" customFormat="1" ht="34.5" customHeight="1" x14ac:dyDescent="0.25">
      <c r="A34" s="299" t="s">
        <v>15</v>
      </c>
      <c r="B34" s="299"/>
      <c r="C34" s="299"/>
      <c r="D34" s="227">
        <v>3830615.96</v>
      </c>
      <c r="E34" s="228"/>
      <c r="F34" s="297">
        <f t="shared" ref="F34:F39" si="0">D34+H34</f>
        <v>3795306.2399999998</v>
      </c>
      <c r="G34" s="298"/>
      <c r="H34" s="165">
        <v>-35309.72</v>
      </c>
      <c r="I34" s="352" t="s">
        <v>268</v>
      </c>
      <c r="J34" s="353"/>
      <c r="K34" s="354"/>
    </row>
    <row r="35" spans="1:11" s="3" customFormat="1" ht="30" customHeight="1" x14ac:dyDescent="0.25">
      <c r="A35" s="248" t="s">
        <v>16</v>
      </c>
      <c r="B35" s="249"/>
      <c r="C35" s="250"/>
      <c r="D35" s="297">
        <v>1156846.01</v>
      </c>
      <c r="E35" s="298"/>
      <c r="F35" s="297">
        <f t="shared" si="0"/>
        <v>1146182.47</v>
      </c>
      <c r="G35" s="298"/>
      <c r="H35" s="165">
        <v>-10663.54</v>
      </c>
      <c r="I35" s="358"/>
      <c r="J35" s="359"/>
      <c r="K35" s="360"/>
    </row>
    <row r="36" spans="1:11" s="3" customFormat="1" ht="24.95" customHeight="1" x14ac:dyDescent="0.25">
      <c r="A36" s="299" t="s">
        <v>18</v>
      </c>
      <c r="B36" s="299"/>
      <c r="C36" s="299"/>
      <c r="D36" s="227">
        <f>SUM(D37:E39)</f>
        <v>17152</v>
      </c>
      <c r="E36" s="228"/>
      <c r="F36" s="297">
        <f t="shared" si="0"/>
        <v>17152</v>
      </c>
      <c r="G36" s="298"/>
      <c r="H36" s="147"/>
      <c r="I36" s="287"/>
      <c r="J36" s="287"/>
      <c r="K36" s="287"/>
    </row>
    <row r="37" spans="1:11" s="3" customFormat="1" ht="16.5" customHeight="1" x14ac:dyDescent="0.25">
      <c r="A37" s="295" t="s">
        <v>58</v>
      </c>
      <c r="B37" s="296"/>
      <c r="C37" s="268"/>
      <c r="D37" s="340">
        <v>14400</v>
      </c>
      <c r="E37" s="363"/>
      <c r="F37" s="377">
        <f t="shared" si="0"/>
        <v>14400</v>
      </c>
      <c r="G37" s="401"/>
      <c r="H37" s="88"/>
      <c r="I37" s="208"/>
      <c r="J37" s="209"/>
      <c r="K37" s="210"/>
    </row>
    <row r="38" spans="1:11" s="3" customFormat="1" ht="16.5" customHeight="1" x14ac:dyDescent="0.25">
      <c r="A38" s="295" t="s">
        <v>59</v>
      </c>
      <c r="B38" s="296"/>
      <c r="C38" s="268"/>
      <c r="D38" s="340">
        <v>2640</v>
      </c>
      <c r="E38" s="363"/>
      <c r="F38" s="377">
        <f t="shared" si="0"/>
        <v>2640</v>
      </c>
      <c r="G38" s="401"/>
      <c r="H38" s="88"/>
      <c r="I38" s="287"/>
      <c r="J38" s="287"/>
      <c r="K38" s="287"/>
    </row>
    <row r="39" spans="1:11" s="3" customFormat="1" ht="16.5" customHeight="1" x14ac:dyDescent="0.25">
      <c r="A39" s="193" t="s">
        <v>60</v>
      </c>
      <c r="B39" s="260"/>
      <c r="C39" s="261"/>
      <c r="D39" s="340">
        <v>112</v>
      </c>
      <c r="E39" s="363"/>
      <c r="F39" s="377">
        <f t="shared" si="0"/>
        <v>112</v>
      </c>
      <c r="G39" s="401"/>
      <c r="H39" s="88"/>
      <c r="I39" s="208"/>
      <c r="J39" s="209"/>
      <c r="K39" s="210"/>
    </row>
    <row r="40" spans="1:11" s="3" customFormat="1" ht="24.95" customHeight="1" x14ac:dyDescent="0.25">
      <c r="A40" s="248" t="s">
        <v>177</v>
      </c>
      <c r="B40" s="249"/>
      <c r="C40" s="250"/>
      <c r="D40" s="227">
        <f>D41+D42+D43</f>
        <v>32000</v>
      </c>
      <c r="E40" s="228"/>
      <c r="F40" s="297">
        <f>D40+H40</f>
        <v>32000</v>
      </c>
      <c r="G40" s="298"/>
      <c r="H40" s="147"/>
      <c r="I40" s="273"/>
      <c r="J40" s="274"/>
      <c r="K40" s="275"/>
    </row>
    <row r="41" spans="1:11" s="3" customFormat="1" ht="27" customHeight="1" x14ac:dyDescent="0.25">
      <c r="A41" s="193" t="s">
        <v>147</v>
      </c>
      <c r="B41" s="205"/>
      <c r="C41" s="206"/>
      <c r="D41" s="377">
        <v>10000</v>
      </c>
      <c r="E41" s="378"/>
      <c r="F41" s="377">
        <v>10000</v>
      </c>
      <c r="G41" s="401"/>
      <c r="H41" s="88"/>
      <c r="I41" s="208"/>
      <c r="J41" s="443"/>
      <c r="K41" s="444"/>
    </row>
    <row r="42" spans="1:11" s="3" customFormat="1" ht="16.5" customHeight="1" x14ac:dyDescent="0.25">
      <c r="A42" s="193" t="s">
        <v>145</v>
      </c>
      <c r="B42" s="205"/>
      <c r="C42" s="206"/>
      <c r="D42" s="377">
        <v>12000</v>
      </c>
      <c r="E42" s="378"/>
      <c r="F42" s="377">
        <v>12000</v>
      </c>
      <c r="G42" s="401"/>
      <c r="H42" s="88"/>
      <c r="I42" s="208"/>
      <c r="J42" s="443"/>
      <c r="K42" s="444"/>
    </row>
    <row r="43" spans="1:11" s="3" customFormat="1" ht="27" customHeight="1" x14ac:dyDescent="0.25">
      <c r="A43" s="193" t="s">
        <v>146</v>
      </c>
      <c r="B43" s="205"/>
      <c r="C43" s="206"/>
      <c r="D43" s="377">
        <v>10000</v>
      </c>
      <c r="E43" s="378"/>
      <c r="F43" s="377">
        <v>10000</v>
      </c>
      <c r="G43" s="401"/>
      <c r="H43" s="88"/>
      <c r="I43" s="208"/>
      <c r="J43" s="443"/>
      <c r="K43" s="444"/>
    </row>
    <row r="44" spans="1:11" s="3" customFormat="1" ht="24.95" customHeight="1" x14ac:dyDescent="0.25">
      <c r="A44" s="248" t="s">
        <v>17</v>
      </c>
      <c r="B44" s="249"/>
      <c r="C44" s="250"/>
      <c r="D44" s="227">
        <f>SUM(D45:E47)</f>
        <v>423117.98000000004</v>
      </c>
      <c r="E44" s="228"/>
      <c r="F44" s="297">
        <f>H44+D44</f>
        <v>423117.98000000004</v>
      </c>
      <c r="G44" s="298"/>
      <c r="H44" s="91">
        <f>SUM(H45:H47)</f>
        <v>0</v>
      </c>
      <c r="I44" s="208"/>
      <c r="J44" s="209"/>
      <c r="K44" s="210"/>
    </row>
    <row r="45" spans="1:11" s="3" customFormat="1" ht="16.5" customHeight="1" x14ac:dyDescent="0.25">
      <c r="A45" s="193" t="s">
        <v>23</v>
      </c>
      <c r="B45" s="205"/>
      <c r="C45" s="206"/>
      <c r="D45" s="340">
        <v>394386</v>
      </c>
      <c r="E45" s="363"/>
      <c r="F45" s="377">
        <f>H45+D45</f>
        <v>394386</v>
      </c>
      <c r="G45" s="401"/>
      <c r="H45" s="147"/>
      <c r="I45" s="273"/>
      <c r="J45" s="274"/>
      <c r="K45" s="275"/>
    </row>
    <row r="46" spans="1:11" s="3" customFormat="1" ht="16.5" customHeight="1" x14ac:dyDescent="0.25">
      <c r="A46" s="193" t="s">
        <v>24</v>
      </c>
      <c r="B46" s="205"/>
      <c r="C46" s="206"/>
      <c r="D46" s="340">
        <v>14779.52</v>
      </c>
      <c r="E46" s="363"/>
      <c r="F46" s="377">
        <f>H46+D46</f>
        <v>14779.52</v>
      </c>
      <c r="G46" s="401"/>
      <c r="H46" s="88"/>
      <c r="I46" s="208"/>
      <c r="J46" s="209"/>
      <c r="K46" s="210"/>
    </row>
    <row r="47" spans="1:11" s="3" customFormat="1" ht="27" customHeight="1" x14ac:dyDescent="0.25">
      <c r="A47" s="193" t="s">
        <v>40</v>
      </c>
      <c r="B47" s="205"/>
      <c r="C47" s="206"/>
      <c r="D47" s="340">
        <v>13952.46</v>
      </c>
      <c r="E47" s="363"/>
      <c r="F47" s="377">
        <f>H47+D47</f>
        <v>13952.46</v>
      </c>
      <c r="G47" s="401"/>
      <c r="H47" s="88"/>
      <c r="I47" s="208"/>
      <c r="J47" s="209"/>
      <c r="K47" s="210"/>
    </row>
    <row r="48" spans="1:11" s="3" customFormat="1" ht="24.95" customHeight="1" x14ac:dyDescent="0.25">
      <c r="A48" s="248" t="s">
        <v>19</v>
      </c>
      <c r="B48" s="249"/>
      <c r="C48" s="250"/>
      <c r="D48" s="227">
        <f>SUM(D49:E57)</f>
        <v>231880</v>
      </c>
      <c r="E48" s="228"/>
      <c r="F48" s="297">
        <f>D48+H48</f>
        <v>235480.69</v>
      </c>
      <c r="G48" s="298"/>
      <c r="H48" s="147">
        <f>SUM(H49:H57)</f>
        <v>3600.69</v>
      </c>
      <c r="I48" s="273"/>
      <c r="J48" s="274"/>
      <c r="K48" s="275"/>
    </row>
    <row r="49" spans="1:11" s="3" customFormat="1" ht="82.5" customHeight="1" x14ac:dyDescent="0.25">
      <c r="A49" s="193" t="s">
        <v>207</v>
      </c>
      <c r="B49" s="205"/>
      <c r="C49" s="206"/>
      <c r="D49" s="377">
        <v>39000</v>
      </c>
      <c r="E49" s="378"/>
      <c r="F49" s="377">
        <f t="shared" ref="F49:F57" si="1">D49+H49</f>
        <v>39000</v>
      </c>
      <c r="G49" s="401"/>
      <c r="H49" s="88"/>
      <c r="I49" s="273"/>
      <c r="J49" s="274"/>
      <c r="K49" s="275"/>
    </row>
    <row r="50" spans="1:11" s="3" customFormat="1" ht="39.75" hidden="1" customHeight="1" x14ac:dyDescent="0.25">
      <c r="A50" s="193" t="s">
        <v>25</v>
      </c>
      <c r="B50" s="205"/>
      <c r="C50" s="206"/>
      <c r="D50" s="377">
        <v>0</v>
      </c>
      <c r="E50" s="378"/>
      <c r="F50" s="377">
        <f t="shared" si="1"/>
        <v>0</v>
      </c>
      <c r="G50" s="401"/>
      <c r="H50" s="88">
        <v>0</v>
      </c>
      <c r="I50" s="402"/>
      <c r="J50" s="403"/>
      <c r="K50" s="404"/>
    </row>
    <row r="51" spans="1:11" s="3" customFormat="1" ht="51.75" customHeight="1" x14ac:dyDescent="0.25">
      <c r="A51" s="193" t="s">
        <v>45</v>
      </c>
      <c r="B51" s="205"/>
      <c r="C51" s="206"/>
      <c r="D51" s="377">
        <v>115288.8</v>
      </c>
      <c r="E51" s="378"/>
      <c r="F51" s="377">
        <f t="shared" si="1"/>
        <v>115288.8</v>
      </c>
      <c r="G51" s="401"/>
      <c r="H51" s="88"/>
      <c r="I51" s="288"/>
      <c r="J51" s="289"/>
      <c r="K51" s="290"/>
    </row>
    <row r="52" spans="1:11" s="3" customFormat="1" ht="16.5" customHeight="1" x14ac:dyDescent="0.25">
      <c r="A52" s="193" t="s">
        <v>50</v>
      </c>
      <c r="B52" s="205"/>
      <c r="C52" s="206"/>
      <c r="D52" s="377">
        <v>35851.199999999997</v>
      </c>
      <c r="E52" s="378"/>
      <c r="F52" s="377">
        <f t="shared" si="1"/>
        <v>35851.199999999997</v>
      </c>
      <c r="G52" s="401"/>
      <c r="H52" s="88"/>
      <c r="I52" s="208"/>
      <c r="J52" s="209"/>
      <c r="K52" s="210"/>
    </row>
    <row r="53" spans="1:11" s="3" customFormat="1" ht="16.5" customHeight="1" x14ac:dyDescent="0.25">
      <c r="A53" s="193" t="s">
        <v>26</v>
      </c>
      <c r="B53" s="205"/>
      <c r="C53" s="206"/>
      <c r="D53" s="377">
        <v>20000</v>
      </c>
      <c r="E53" s="378"/>
      <c r="F53" s="377">
        <f t="shared" si="1"/>
        <v>20000</v>
      </c>
      <c r="G53" s="401"/>
      <c r="H53" s="90"/>
      <c r="I53" s="273"/>
      <c r="J53" s="274"/>
      <c r="K53" s="275"/>
    </row>
    <row r="54" spans="1:11" s="3" customFormat="1" ht="27" customHeight="1" x14ac:dyDescent="0.25">
      <c r="A54" s="193" t="s">
        <v>41</v>
      </c>
      <c r="B54" s="211"/>
      <c r="C54" s="212"/>
      <c r="D54" s="377">
        <v>2400</v>
      </c>
      <c r="E54" s="397"/>
      <c r="F54" s="377">
        <f t="shared" si="1"/>
        <v>2400</v>
      </c>
      <c r="G54" s="401"/>
      <c r="H54" s="88"/>
      <c r="I54" s="288"/>
      <c r="J54" s="289"/>
      <c r="K54" s="290"/>
    </row>
    <row r="55" spans="1:11" s="3" customFormat="1" ht="27" customHeight="1" x14ac:dyDescent="0.25">
      <c r="A55" s="229" t="s">
        <v>110</v>
      </c>
      <c r="B55" s="398"/>
      <c r="C55" s="399"/>
      <c r="D55" s="377">
        <v>8000</v>
      </c>
      <c r="E55" s="400"/>
      <c r="F55" s="377">
        <f t="shared" si="1"/>
        <v>8000</v>
      </c>
      <c r="G55" s="401"/>
      <c r="H55" s="88"/>
      <c r="I55" s="402"/>
      <c r="J55" s="403"/>
      <c r="K55" s="404"/>
    </row>
    <row r="56" spans="1:11" s="3" customFormat="1" ht="16.5" customHeight="1" x14ac:dyDescent="0.25">
      <c r="A56" s="193" t="s">
        <v>148</v>
      </c>
      <c r="B56" s="205"/>
      <c r="C56" s="206"/>
      <c r="D56" s="377">
        <v>11340</v>
      </c>
      <c r="E56" s="378"/>
      <c r="F56" s="377">
        <f t="shared" ref="F56" si="2">D56+H56</f>
        <v>11340</v>
      </c>
      <c r="G56" s="401"/>
      <c r="H56" s="88"/>
      <c r="I56" s="208"/>
      <c r="J56" s="209"/>
      <c r="K56" s="210"/>
    </row>
    <row r="57" spans="1:11" s="3" customFormat="1" ht="49.5" customHeight="1" x14ac:dyDescent="0.25">
      <c r="A57" s="193" t="s">
        <v>219</v>
      </c>
      <c r="B57" s="205"/>
      <c r="C57" s="206"/>
      <c r="D57" s="377"/>
      <c r="E57" s="378"/>
      <c r="F57" s="377">
        <f t="shared" si="1"/>
        <v>3600.69</v>
      </c>
      <c r="G57" s="401"/>
      <c r="H57" s="88">
        <v>3600.69</v>
      </c>
      <c r="I57" s="208" t="s">
        <v>267</v>
      </c>
      <c r="J57" s="209"/>
      <c r="K57" s="210"/>
    </row>
    <row r="58" spans="1:11" s="3" customFormat="1" ht="24.95" customHeight="1" x14ac:dyDescent="0.25">
      <c r="A58" s="248" t="s">
        <v>20</v>
      </c>
      <c r="B58" s="249"/>
      <c r="C58" s="250"/>
      <c r="D58" s="227">
        <f>SUM(D60:E75)</f>
        <v>2015764</v>
      </c>
      <c r="E58" s="228"/>
      <c r="F58" s="297">
        <f>SUM(F60:G75)</f>
        <v>2014864</v>
      </c>
      <c r="G58" s="298"/>
      <c r="H58" s="91">
        <f>SUM(H59:H75)</f>
        <v>-900</v>
      </c>
      <c r="I58" s="287"/>
      <c r="J58" s="287"/>
      <c r="K58" s="287"/>
    </row>
    <row r="59" spans="1:11" s="3" customFormat="1" ht="77.25" hidden="1" customHeight="1" x14ac:dyDescent="0.25">
      <c r="A59" s="193" t="s">
        <v>51</v>
      </c>
      <c r="B59" s="260"/>
      <c r="C59" s="261"/>
      <c r="D59" s="391">
        <f>9180+22320</f>
        <v>31500</v>
      </c>
      <c r="E59" s="393"/>
      <c r="F59" s="492">
        <f t="shared" ref="F59:F87" si="3">D59+H59</f>
        <v>31500</v>
      </c>
      <c r="G59" s="493"/>
      <c r="H59" s="78"/>
      <c r="I59" s="208"/>
      <c r="J59" s="256"/>
      <c r="K59" s="257"/>
    </row>
    <row r="60" spans="1:11" s="3" customFormat="1" ht="54.75" hidden="1" customHeight="1" x14ac:dyDescent="0.25">
      <c r="A60" s="193" t="s">
        <v>81</v>
      </c>
      <c r="B60" s="205"/>
      <c r="C60" s="206"/>
      <c r="D60" s="391">
        <v>0</v>
      </c>
      <c r="E60" s="392"/>
      <c r="F60" s="492">
        <f t="shared" si="3"/>
        <v>0</v>
      </c>
      <c r="G60" s="493"/>
      <c r="H60" s="78">
        <v>0</v>
      </c>
      <c r="I60" s="288">
        <v>0</v>
      </c>
      <c r="J60" s="289"/>
      <c r="K60" s="290"/>
    </row>
    <row r="61" spans="1:11" s="3" customFormat="1" ht="38.25" customHeight="1" x14ac:dyDescent="0.25">
      <c r="A61" s="193" t="s">
        <v>27</v>
      </c>
      <c r="B61" s="205"/>
      <c r="C61" s="206"/>
      <c r="D61" s="391">
        <v>27947.4</v>
      </c>
      <c r="E61" s="392"/>
      <c r="F61" s="492">
        <f t="shared" si="3"/>
        <v>27947.4</v>
      </c>
      <c r="G61" s="493"/>
      <c r="H61" s="78"/>
      <c r="I61" s="402"/>
      <c r="J61" s="403"/>
      <c r="K61" s="404"/>
    </row>
    <row r="62" spans="1:11" s="3" customFormat="1" ht="16.5" customHeight="1" x14ac:dyDescent="0.25">
      <c r="A62" s="193" t="s">
        <v>42</v>
      </c>
      <c r="B62" s="205"/>
      <c r="C62" s="206"/>
      <c r="D62" s="391">
        <v>17193</v>
      </c>
      <c r="E62" s="392"/>
      <c r="F62" s="492">
        <f t="shared" si="3"/>
        <v>17193</v>
      </c>
      <c r="G62" s="493"/>
      <c r="H62" s="78"/>
      <c r="I62" s="288"/>
      <c r="J62" s="289"/>
      <c r="K62" s="290"/>
    </row>
    <row r="63" spans="1:11" s="3" customFormat="1" ht="63" customHeight="1" x14ac:dyDescent="0.25">
      <c r="A63" s="193" t="s">
        <v>94</v>
      </c>
      <c r="B63" s="205"/>
      <c r="C63" s="206"/>
      <c r="D63" s="391">
        <v>55000</v>
      </c>
      <c r="E63" s="392"/>
      <c r="F63" s="492">
        <f t="shared" si="3"/>
        <v>55000</v>
      </c>
      <c r="G63" s="493"/>
      <c r="H63" s="78"/>
      <c r="I63" s="288"/>
      <c r="J63" s="289"/>
      <c r="K63" s="290"/>
    </row>
    <row r="64" spans="1:11" s="3" customFormat="1" ht="27" customHeight="1" x14ac:dyDescent="0.25">
      <c r="A64" s="193" t="s">
        <v>93</v>
      </c>
      <c r="B64" s="205"/>
      <c r="C64" s="206"/>
      <c r="D64" s="391">
        <v>35385.599999999999</v>
      </c>
      <c r="E64" s="392"/>
      <c r="F64" s="492">
        <f t="shared" si="3"/>
        <v>35385.599999999999</v>
      </c>
      <c r="G64" s="493"/>
      <c r="H64" s="78"/>
      <c r="I64" s="273"/>
      <c r="J64" s="274"/>
      <c r="K64" s="275"/>
    </row>
    <row r="65" spans="1:14" s="3" customFormat="1" ht="16.5" customHeight="1" x14ac:dyDescent="0.25">
      <c r="A65" s="193" t="s">
        <v>95</v>
      </c>
      <c r="B65" s="205"/>
      <c r="C65" s="206"/>
      <c r="D65" s="391">
        <v>300960</v>
      </c>
      <c r="E65" s="392"/>
      <c r="F65" s="492">
        <f t="shared" si="3"/>
        <v>300960</v>
      </c>
      <c r="G65" s="493"/>
      <c r="H65" s="78"/>
      <c r="I65" s="273"/>
      <c r="J65" s="274"/>
      <c r="K65" s="275"/>
    </row>
    <row r="66" spans="1:14" s="3" customFormat="1" ht="27" customHeight="1" x14ac:dyDescent="0.25">
      <c r="A66" s="193" t="s">
        <v>156</v>
      </c>
      <c r="B66" s="205"/>
      <c r="C66" s="206"/>
      <c r="D66" s="391">
        <v>900984</v>
      </c>
      <c r="E66" s="392"/>
      <c r="F66" s="492">
        <f t="shared" si="3"/>
        <v>900984</v>
      </c>
      <c r="G66" s="493"/>
      <c r="H66" s="78"/>
      <c r="I66" s="273"/>
      <c r="J66" s="274"/>
      <c r="K66" s="275"/>
    </row>
    <row r="67" spans="1:14" s="3" customFormat="1" ht="27" customHeight="1" x14ac:dyDescent="0.25">
      <c r="A67" s="193" t="s">
        <v>155</v>
      </c>
      <c r="B67" s="205"/>
      <c r="C67" s="206"/>
      <c r="D67" s="391">
        <v>341502</v>
      </c>
      <c r="E67" s="392"/>
      <c r="F67" s="492">
        <f t="shared" si="3"/>
        <v>341502</v>
      </c>
      <c r="G67" s="493"/>
      <c r="H67" s="78"/>
      <c r="I67" s="273"/>
      <c r="J67" s="274"/>
      <c r="K67" s="275"/>
    </row>
    <row r="68" spans="1:14" s="3" customFormat="1" ht="27" customHeight="1" x14ac:dyDescent="0.25">
      <c r="A68" s="193" t="s">
        <v>157</v>
      </c>
      <c r="B68" s="205"/>
      <c r="C68" s="206"/>
      <c r="D68" s="391">
        <v>111412</v>
      </c>
      <c r="E68" s="392"/>
      <c r="F68" s="492">
        <f t="shared" si="3"/>
        <v>111412</v>
      </c>
      <c r="G68" s="493"/>
      <c r="H68" s="78"/>
      <c r="I68" s="273"/>
      <c r="J68" s="274"/>
      <c r="K68" s="275"/>
    </row>
    <row r="69" spans="1:14" s="3" customFormat="1" ht="16.5" customHeight="1" x14ac:dyDescent="0.25">
      <c r="A69" s="193" t="s">
        <v>38</v>
      </c>
      <c r="B69" s="205"/>
      <c r="C69" s="206"/>
      <c r="D69" s="340">
        <v>4000</v>
      </c>
      <c r="E69" s="363"/>
      <c r="F69" s="377">
        <f t="shared" si="3"/>
        <v>4000</v>
      </c>
      <c r="G69" s="401"/>
      <c r="H69" s="88"/>
      <c r="I69" s="208"/>
      <c r="J69" s="209"/>
      <c r="K69" s="210"/>
    </row>
    <row r="70" spans="1:14" s="3" customFormat="1" ht="16.5" customHeight="1" x14ac:dyDescent="0.25">
      <c r="A70" s="193" t="s">
        <v>49</v>
      </c>
      <c r="B70" s="205"/>
      <c r="C70" s="206"/>
      <c r="D70" s="340">
        <v>18900</v>
      </c>
      <c r="E70" s="363"/>
      <c r="F70" s="377">
        <f t="shared" si="3"/>
        <v>18900</v>
      </c>
      <c r="G70" s="401"/>
      <c r="H70" s="88"/>
      <c r="I70" s="288"/>
      <c r="J70" s="289"/>
      <c r="K70" s="290"/>
      <c r="N70" s="53"/>
    </row>
    <row r="71" spans="1:14" s="3" customFormat="1" ht="16.5" customHeight="1" x14ac:dyDescent="0.25">
      <c r="A71" s="193" t="s">
        <v>37</v>
      </c>
      <c r="B71" s="211"/>
      <c r="C71" s="212"/>
      <c r="D71" s="340">
        <v>7500</v>
      </c>
      <c r="E71" s="363"/>
      <c r="F71" s="377">
        <f t="shared" si="3"/>
        <v>7500</v>
      </c>
      <c r="G71" s="401"/>
      <c r="H71" s="88"/>
      <c r="I71" s="208"/>
      <c r="J71" s="209"/>
      <c r="K71" s="210"/>
    </row>
    <row r="72" spans="1:14" s="3" customFormat="1" ht="16.5" customHeight="1" x14ac:dyDescent="0.25">
      <c r="A72" s="193" t="s">
        <v>39</v>
      </c>
      <c r="B72" s="205"/>
      <c r="C72" s="206"/>
      <c r="D72" s="340">
        <v>44740</v>
      </c>
      <c r="E72" s="363"/>
      <c r="F72" s="377">
        <f>D72+H72</f>
        <v>44740</v>
      </c>
      <c r="G72" s="401"/>
      <c r="H72" s="88"/>
      <c r="I72" s="288"/>
      <c r="J72" s="289"/>
      <c r="K72" s="290"/>
    </row>
    <row r="73" spans="1:14" s="3" customFormat="1" ht="38.25" customHeight="1" x14ac:dyDescent="0.25">
      <c r="A73" s="193" t="s">
        <v>153</v>
      </c>
      <c r="B73" s="194"/>
      <c r="C73" s="195"/>
      <c r="D73" s="340">
        <v>22740</v>
      </c>
      <c r="E73" s="363"/>
      <c r="F73" s="377">
        <f>D73+H73</f>
        <v>22740</v>
      </c>
      <c r="G73" s="401"/>
      <c r="H73" s="88"/>
      <c r="I73" s="270"/>
      <c r="J73" s="338"/>
      <c r="K73" s="339"/>
    </row>
    <row r="74" spans="1:14" s="3" customFormat="1" ht="16.5" customHeight="1" x14ac:dyDescent="0.25">
      <c r="A74" s="193" t="s">
        <v>154</v>
      </c>
      <c r="B74" s="194"/>
      <c r="C74" s="195"/>
      <c r="D74" s="340">
        <v>126600</v>
      </c>
      <c r="E74" s="363"/>
      <c r="F74" s="377">
        <f>D74+H74</f>
        <v>126600</v>
      </c>
      <c r="G74" s="401"/>
      <c r="H74" s="88"/>
      <c r="I74" s="270"/>
      <c r="J74" s="338"/>
      <c r="K74" s="339"/>
    </row>
    <row r="75" spans="1:14" s="3" customFormat="1" ht="38.25" customHeight="1" x14ac:dyDescent="0.25">
      <c r="A75" s="193" t="s">
        <v>219</v>
      </c>
      <c r="B75" s="194"/>
      <c r="C75" s="195"/>
      <c r="D75" s="340">
        <v>900</v>
      </c>
      <c r="E75" s="363"/>
      <c r="F75" s="377">
        <f>D75+H75</f>
        <v>0</v>
      </c>
      <c r="G75" s="401"/>
      <c r="H75" s="88">
        <v>-900</v>
      </c>
      <c r="I75" s="273" t="s">
        <v>269</v>
      </c>
      <c r="J75" s="274"/>
      <c r="K75" s="275"/>
    </row>
    <row r="76" spans="1:14" s="3" customFormat="1" ht="24.95" customHeight="1" x14ac:dyDescent="0.25">
      <c r="A76" s="248" t="s">
        <v>21</v>
      </c>
      <c r="B76" s="249"/>
      <c r="C76" s="250"/>
      <c r="D76" s="227">
        <f>SUM(D77:E81)</f>
        <v>201462.65</v>
      </c>
      <c r="E76" s="228"/>
      <c r="F76" s="297">
        <f>D76+H76</f>
        <v>240976.62</v>
      </c>
      <c r="G76" s="298"/>
      <c r="H76" s="147">
        <f>SUM(H77:H81)</f>
        <v>39513.97</v>
      </c>
      <c r="I76" s="287"/>
      <c r="J76" s="287"/>
      <c r="K76" s="287"/>
    </row>
    <row r="77" spans="1:14" s="3" customFormat="1" ht="16.5" customHeight="1" x14ac:dyDescent="0.25">
      <c r="A77" s="193" t="s">
        <v>62</v>
      </c>
      <c r="B77" s="205"/>
      <c r="C77" s="206"/>
      <c r="D77" s="340">
        <v>126000</v>
      </c>
      <c r="E77" s="363"/>
      <c r="F77" s="377">
        <f t="shared" si="3"/>
        <v>126000</v>
      </c>
      <c r="G77" s="401"/>
      <c r="H77" s="90"/>
      <c r="I77" s="208"/>
      <c r="J77" s="209"/>
      <c r="K77" s="210"/>
    </row>
    <row r="78" spans="1:14" s="3" customFormat="1" ht="16.5" customHeight="1" x14ac:dyDescent="0.25">
      <c r="A78" s="193" t="s">
        <v>221</v>
      </c>
      <c r="B78" s="205"/>
      <c r="C78" s="206"/>
      <c r="D78" s="340">
        <v>15243.97</v>
      </c>
      <c r="E78" s="363"/>
      <c r="F78" s="377">
        <f t="shared" si="3"/>
        <v>15243.97</v>
      </c>
      <c r="G78" s="401"/>
      <c r="H78" s="90"/>
      <c r="I78" s="402"/>
      <c r="J78" s="403"/>
      <c r="K78" s="404"/>
    </row>
    <row r="79" spans="1:14" s="3" customFormat="1" ht="16.5" customHeight="1" x14ac:dyDescent="0.25">
      <c r="A79" s="193" t="s">
        <v>79</v>
      </c>
      <c r="B79" s="205"/>
      <c r="C79" s="206"/>
      <c r="D79" s="340">
        <v>9783.68</v>
      </c>
      <c r="E79" s="363"/>
      <c r="F79" s="377">
        <f t="shared" si="3"/>
        <v>9783.68</v>
      </c>
      <c r="G79" s="401"/>
      <c r="H79" s="90"/>
      <c r="I79" s="402"/>
      <c r="J79" s="403"/>
      <c r="K79" s="404"/>
    </row>
    <row r="80" spans="1:14" s="3" customFormat="1" ht="48.75" customHeight="1" x14ac:dyDescent="0.25">
      <c r="A80" s="193" t="s">
        <v>227</v>
      </c>
      <c r="B80" s="205"/>
      <c r="C80" s="206"/>
      <c r="D80" s="340">
        <v>50435</v>
      </c>
      <c r="E80" s="363"/>
      <c r="F80" s="377">
        <f t="shared" si="3"/>
        <v>48348.97</v>
      </c>
      <c r="G80" s="401"/>
      <c r="H80" s="88">
        <v>-2086.0300000000002</v>
      </c>
      <c r="I80" s="422" t="s">
        <v>175</v>
      </c>
      <c r="J80" s="422"/>
      <c r="K80" s="422"/>
    </row>
    <row r="81" spans="1:11" s="3" customFormat="1" ht="35.25" customHeight="1" x14ac:dyDescent="0.25">
      <c r="A81" s="193" t="s">
        <v>261</v>
      </c>
      <c r="B81" s="205"/>
      <c r="C81" s="206"/>
      <c r="D81" s="340"/>
      <c r="E81" s="363"/>
      <c r="F81" s="377">
        <f t="shared" ref="F81" si="4">D81+H81</f>
        <v>41600</v>
      </c>
      <c r="G81" s="401"/>
      <c r="H81" s="88">
        <v>41600</v>
      </c>
      <c r="I81" s="273" t="s">
        <v>262</v>
      </c>
      <c r="J81" s="274"/>
      <c r="K81" s="275"/>
    </row>
    <row r="82" spans="1:11" s="35" customFormat="1" ht="54" customHeight="1" x14ac:dyDescent="0.25">
      <c r="A82" s="224" t="s">
        <v>43</v>
      </c>
      <c r="B82" s="225"/>
      <c r="C82" s="226"/>
      <c r="D82" s="227">
        <v>8423</v>
      </c>
      <c r="E82" s="228"/>
      <c r="F82" s="297">
        <f t="shared" si="3"/>
        <v>8423</v>
      </c>
      <c r="G82" s="298"/>
      <c r="H82" s="91"/>
      <c r="I82" s="270"/>
      <c r="J82" s="338"/>
      <c r="K82" s="339"/>
    </row>
    <row r="83" spans="1:11" s="35" customFormat="1" ht="30" customHeight="1" x14ac:dyDescent="0.25">
      <c r="A83" s="224" t="s">
        <v>53</v>
      </c>
      <c r="B83" s="279"/>
      <c r="C83" s="280"/>
      <c r="D83" s="227">
        <f>SUM(D84:E87)</f>
        <v>261601</v>
      </c>
      <c r="E83" s="251"/>
      <c r="F83" s="297">
        <f t="shared" si="3"/>
        <v>261601</v>
      </c>
      <c r="G83" s="298"/>
      <c r="H83" s="91">
        <f>H84+H85+H86+H87</f>
        <v>0</v>
      </c>
      <c r="I83" s="282"/>
      <c r="J83" s="283"/>
      <c r="K83" s="284"/>
    </row>
    <row r="84" spans="1:11" s="3" customFormat="1" ht="16.5" customHeight="1" x14ac:dyDescent="0.25">
      <c r="A84" s="193" t="s">
        <v>46</v>
      </c>
      <c r="B84" s="205"/>
      <c r="C84" s="206"/>
      <c r="D84" s="340">
        <v>577</v>
      </c>
      <c r="E84" s="363"/>
      <c r="F84" s="377">
        <f t="shared" si="3"/>
        <v>577</v>
      </c>
      <c r="G84" s="401"/>
      <c r="H84" s="88"/>
      <c r="I84" s="456"/>
      <c r="J84" s="457"/>
      <c r="K84" s="458"/>
    </row>
    <row r="85" spans="1:11" s="3" customFormat="1" ht="16.5" customHeight="1" x14ac:dyDescent="0.25">
      <c r="A85" s="193" t="s">
        <v>47</v>
      </c>
      <c r="B85" s="205"/>
      <c r="C85" s="206"/>
      <c r="D85" s="340">
        <v>1235</v>
      </c>
      <c r="E85" s="363"/>
      <c r="F85" s="377">
        <f t="shared" si="3"/>
        <v>1235</v>
      </c>
      <c r="G85" s="401"/>
      <c r="H85" s="88"/>
      <c r="I85" s="453"/>
      <c r="J85" s="454"/>
      <c r="K85" s="455"/>
    </row>
    <row r="86" spans="1:11" s="3" customFormat="1" ht="16.5" customHeight="1" x14ac:dyDescent="0.25">
      <c r="A86" s="193" t="s">
        <v>63</v>
      </c>
      <c r="B86" s="205"/>
      <c r="C86" s="206"/>
      <c r="D86" s="340">
        <v>2739</v>
      </c>
      <c r="E86" s="363"/>
      <c r="F86" s="377">
        <f t="shared" si="3"/>
        <v>2739</v>
      </c>
      <c r="G86" s="401"/>
      <c r="H86" s="88"/>
      <c r="I86" s="453"/>
      <c r="J86" s="454"/>
      <c r="K86" s="455"/>
    </row>
    <row r="87" spans="1:11" s="3" customFormat="1" ht="16.5" customHeight="1" x14ac:dyDescent="0.25">
      <c r="A87" s="193" t="s">
        <v>48</v>
      </c>
      <c r="B87" s="205"/>
      <c r="C87" s="206"/>
      <c r="D87" s="340">
        <v>257050</v>
      </c>
      <c r="E87" s="363"/>
      <c r="F87" s="377">
        <f t="shared" si="3"/>
        <v>257050</v>
      </c>
      <c r="G87" s="401"/>
      <c r="H87" s="88"/>
      <c r="I87" s="456"/>
      <c r="J87" s="457"/>
      <c r="K87" s="458"/>
    </row>
    <row r="88" spans="1:11" s="35" customFormat="1" ht="30" customHeight="1" x14ac:dyDescent="0.25">
      <c r="A88" s="224" t="s">
        <v>52</v>
      </c>
      <c r="B88" s="225"/>
      <c r="C88" s="226"/>
      <c r="D88" s="227">
        <f>SUM(D89:E97)</f>
        <v>72829.37</v>
      </c>
      <c r="E88" s="228"/>
      <c r="F88" s="297">
        <f>SUM(F89:G97)</f>
        <v>72149.37</v>
      </c>
      <c r="G88" s="298"/>
      <c r="H88" s="91">
        <f>SUM(H89:H97)</f>
        <v>-680</v>
      </c>
      <c r="I88" s="422"/>
      <c r="J88" s="422"/>
      <c r="K88" s="422"/>
    </row>
    <row r="89" spans="1:11" s="3" customFormat="1" ht="16.5" customHeight="1" x14ac:dyDescent="0.25">
      <c r="A89" s="193" t="s">
        <v>69</v>
      </c>
      <c r="B89" s="205"/>
      <c r="C89" s="206"/>
      <c r="D89" s="340">
        <v>18000</v>
      </c>
      <c r="E89" s="363"/>
      <c r="F89" s="377">
        <f t="shared" ref="F89:F113" si="5">D89+H89</f>
        <v>18000</v>
      </c>
      <c r="G89" s="401"/>
      <c r="H89" s="88"/>
      <c r="I89" s="208"/>
      <c r="J89" s="209"/>
      <c r="K89" s="210"/>
    </row>
    <row r="90" spans="1:11" s="3" customFormat="1" ht="16.5" customHeight="1" x14ac:dyDescent="0.25">
      <c r="A90" s="193" t="s">
        <v>71</v>
      </c>
      <c r="B90" s="205"/>
      <c r="C90" s="206"/>
      <c r="D90" s="340">
        <v>4320</v>
      </c>
      <c r="E90" s="363"/>
      <c r="F90" s="377">
        <f t="shared" si="5"/>
        <v>4320</v>
      </c>
      <c r="G90" s="401"/>
      <c r="H90" s="88"/>
      <c r="I90" s="208"/>
      <c r="J90" s="209"/>
      <c r="K90" s="210"/>
    </row>
    <row r="91" spans="1:11" s="3" customFormat="1" ht="16.5" customHeight="1" x14ac:dyDescent="0.25">
      <c r="A91" s="193" t="s">
        <v>70</v>
      </c>
      <c r="B91" s="205"/>
      <c r="C91" s="206"/>
      <c r="D91" s="340">
        <v>2400</v>
      </c>
      <c r="E91" s="363"/>
      <c r="F91" s="377">
        <f t="shared" si="5"/>
        <v>2400</v>
      </c>
      <c r="G91" s="401"/>
      <c r="H91" s="88"/>
      <c r="I91" s="288"/>
      <c r="J91" s="289"/>
      <c r="K91" s="290"/>
    </row>
    <row r="92" spans="1:11" s="3" customFormat="1" ht="16.5" customHeight="1" x14ac:dyDescent="0.25">
      <c r="A92" s="193" t="s">
        <v>179</v>
      </c>
      <c r="B92" s="205"/>
      <c r="C92" s="206"/>
      <c r="D92" s="340">
        <v>3000</v>
      </c>
      <c r="E92" s="363"/>
      <c r="F92" s="377">
        <f>D92+H92</f>
        <v>3000</v>
      </c>
      <c r="G92" s="401"/>
      <c r="H92" s="88"/>
      <c r="I92" s="288"/>
      <c r="J92" s="289"/>
      <c r="K92" s="290"/>
    </row>
    <row r="93" spans="1:11" s="3" customFormat="1" ht="16.5" customHeight="1" x14ac:dyDescent="0.25">
      <c r="A93" s="193" t="s">
        <v>180</v>
      </c>
      <c r="B93" s="205"/>
      <c r="C93" s="206"/>
      <c r="D93" s="340">
        <v>9500</v>
      </c>
      <c r="E93" s="363"/>
      <c r="F93" s="377">
        <v>9500</v>
      </c>
      <c r="G93" s="401"/>
      <c r="H93" s="88"/>
      <c r="I93" s="288"/>
      <c r="J93" s="289"/>
      <c r="K93" s="290"/>
    </row>
    <row r="94" spans="1:11" s="3" customFormat="1" ht="16.5" customHeight="1" x14ac:dyDescent="0.25">
      <c r="A94" s="193" t="s">
        <v>181</v>
      </c>
      <c r="B94" s="205"/>
      <c r="C94" s="206"/>
      <c r="D94" s="340">
        <v>11000</v>
      </c>
      <c r="E94" s="363"/>
      <c r="F94" s="377">
        <f t="shared" ref="F94:F97" si="6">D94+H94</f>
        <v>11000</v>
      </c>
      <c r="G94" s="401"/>
      <c r="H94" s="88"/>
      <c r="I94" s="288"/>
      <c r="J94" s="289"/>
      <c r="K94" s="290"/>
    </row>
    <row r="95" spans="1:11" s="3" customFormat="1" ht="50.25" customHeight="1" x14ac:dyDescent="0.25">
      <c r="A95" s="193" t="s">
        <v>205</v>
      </c>
      <c r="B95" s="205"/>
      <c r="C95" s="206"/>
      <c r="D95" s="340">
        <v>7680</v>
      </c>
      <c r="E95" s="363"/>
      <c r="F95" s="377">
        <f t="shared" si="6"/>
        <v>7000</v>
      </c>
      <c r="G95" s="401"/>
      <c r="H95" s="88">
        <v>-680</v>
      </c>
      <c r="I95" s="422" t="s">
        <v>175</v>
      </c>
      <c r="J95" s="422"/>
      <c r="K95" s="422"/>
    </row>
    <row r="96" spans="1:11" s="3" customFormat="1" ht="16.5" customHeight="1" x14ac:dyDescent="0.25">
      <c r="A96" s="193" t="s">
        <v>204</v>
      </c>
      <c r="B96" s="205"/>
      <c r="C96" s="206"/>
      <c r="D96" s="340">
        <v>10500</v>
      </c>
      <c r="E96" s="363"/>
      <c r="F96" s="377">
        <f t="shared" si="6"/>
        <v>10500</v>
      </c>
      <c r="G96" s="401"/>
      <c r="H96" s="88"/>
      <c r="I96" s="288"/>
      <c r="J96" s="289"/>
      <c r="K96" s="290"/>
    </row>
    <row r="97" spans="1:11" s="3" customFormat="1" ht="16.5" customHeight="1" x14ac:dyDescent="0.25">
      <c r="A97" s="193" t="s">
        <v>224</v>
      </c>
      <c r="B97" s="205"/>
      <c r="C97" s="206"/>
      <c r="D97" s="340">
        <v>6429.37</v>
      </c>
      <c r="E97" s="363"/>
      <c r="F97" s="377">
        <f t="shared" si="6"/>
        <v>6429.37</v>
      </c>
      <c r="G97" s="401"/>
      <c r="H97" s="88"/>
      <c r="I97" s="288"/>
      <c r="J97" s="289"/>
      <c r="K97" s="290"/>
    </row>
    <row r="98" spans="1:11" s="35" customFormat="1" ht="24.95" customHeight="1" x14ac:dyDescent="0.25">
      <c r="A98" s="224" t="s">
        <v>158</v>
      </c>
      <c r="B98" s="225"/>
      <c r="C98" s="226"/>
      <c r="D98" s="227">
        <f>SUM(D99:E101)</f>
        <v>97120</v>
      </c>
      <c r="E98" s="228"/>
      <c r="F98" s="297">
        <f t="shared" si="5"/>
        <v>97090</v>
      </c>
      <c r="G98" s="298"/>
      <c r="H98" s="91">
        <f>SUM(H99:H101)</f>
        <v>-30</v>
      </c>
      <c r="I98" s="208"/>
      <c r="J98" s="209"/>
      <c r="K98" s="210"/>
    </row>
    <row r="99" spans="1:11" s="35" customFormat="1" ht="16.5" customHeight="1" x14ac:dyDescent="0.25">
      <c r="A99" s="193" t="s">
        <v>182</v>
      </c>
      <c r="B99" s="260"/>
      <c r="C99" s="261"/>
      <c r="D99" s="227">
        <v>42160</v>
      </c>
      <c r="E99" s="228"/>
      <c r="F99" s="377">
        <f t="shared" si="5"/>
        <v>42160</v>
      </c>
      <c r="G99" s="401"/>
      <c r="H99" s="88"/>
      <c r="I99" s="288"/>
      <c r="J99" s="289"/>
      <c r="K99" s="290"/>
    </row>
    <row r="100" spans="1:11" s="35" customFormat="1" ht="50.25" customHeight="1" x14ac:dyDescent="0.25">
      <c r="A100" s="193" t="s">
        <v>226</v>
      </c>
      <c r="B100" s="260"/>
      <c r="C100" s="261"/>
      <c r="D100" s="227">
        <v>30000</v>
      </c>
      <c r="E100" s="228"/>
      <c r="F100" s="377">
        <f t="shared" si="5"/>
        <v>29970</v>
      </c>
      <c r="G100" s="401"/>
      <c r="H100" s="88">
        <v>-30</v>
      </c>
      <c r="I100" s="422" t="s">
        <v>254</v>
      </c>
      <c r="J100" s="422"/>
      <c r="K100" s="422"/>
    </row>
    <row r="101" spans="1:11" s="35" customFormat="1" ht="16.5" customHeight="1" x14ac:dyDescent="0.25">
      <c r="A101" s="193" t="s">
        <v>183</v>
      </c>
      <c r="B101" s="260"/>
      <c r="C101" s="261"/>
      <c r="D101" s="227">
        <v>24960</v>
      </c>
      <c r="E101" s="228"/>
      <c r="F101" s="377">
        <f t="shared" si="5"/>
        <v>24960</v>
      </c>
      <c r="G101" s="401"/>
      <c r="H101" s="89"/>
      <c r="I101" s="288"/>
      <c r="J101" s="289"/>
      <c r="K101" s="290"/>
    </row>
    <row r="102" spans="1:11" s="35" customFormat="1" ht="30" customHeight="1" x14ac:dyDescent="0.25">
      <c r="A102" s="224" t="s">
        <v>44</v>
      </c>
      <c r="B102" s="225"/>
      <c r="C102" s="226"/>
      <c r="D102" s="227">
        <f>SUM(D103:E105)</f>
        <v>68946.12</v>
      </c>
      <c r="E102" s="228"/>
      <c r="F102" s="297">
        <f t="shared" si="5"/>
        <v>73414.720000000001</v>
      </c>
      <c r="G102" s="298"/>
      <c r="H102" s="91">
        <f>SUM(H103:H105)</f>
        <v>4468.6000000000004</v>
      </c>
      <c r="I102" s="208"/>
      <c r="J102" s="209"/>
      <c r="K102" s="210"/>
    </row>
    <row r="103" spans="1:11" s="3" customFormat="1" ht="131.25" customHeight="1" x14ac:dyDescent="0.25">
      <c r="A103" s="193" t="s">
        <v>263</v>
      </c>
      <c r="B103" s="205"/>
      <c r="C103" s="206"/>
      <c r="D103" s="340">
        <v>25193.84</v>
      </c>
      <c r="E103" s="363"/>
      <c r="F103" s="377">
        <f t="shared" si="5"/>
        <v>19194.440000000002</v>
      </c>
      <c r="G103" s="401"/>
      <c r="H103" s="88">
        <v>-5999.4</v>
      </c>
      <c r="I103" s="482" t="s">
        <v>282</v>
      </c>
      <c r="J103" s="483"/>
      <c r="K103" s="484"/>
    </row>
    <row r="104" spans="1:11" s="3" customFormat="1" ht="84" customHeight="1" x14ac:dyDescent="0.25">
      <c r="A104" s="193" t="s">
        <v>96</v>
      </c>
      <c r="B104" s="205"/>
      <c r="C104" s="206"/>
      <c r="D104" s="340">
        <v>30252.28</v>
      </c>
      <c r="E104" s="363"/>
      <c r="F104" s="377">
        <f t="shared" si="5"/>
        <v>40720.28</v>
      </c>
      <c r="G104" s="401"/>
      <c r="H104" s="88">
        <v>10468</v>
      </c>
      <c r="I104" s="482" t="s">
        <v>281</v>
      </c>
      <c r="J104" s="483"/>
      <c r="K104" s="484"/>
    </row>
    <row r="105" spans="1:11" s="38" customFormat="1" ht="40.5" customHeight="1" x14ac:dyDescent="0.25">
      <c r="A105" s="229" t="s">
        <v>159</v>
      </c>
      <c r="B105" s="417"/>
      <c r="C105" s="418"/>
      <c r="D105" s="219">
        <v>13500</v>
      </c>
      <c r="E105" s="220"/>
      <c r="F105" s="219">
        <f t="shared" si="5"/>
        <v>13500</v>
      </c>
      <c r="G105" s="220"/>
      <c r="H105" s="88"/>
      <c r="I105" s="402"/>
      <c r="J105" s="403"/>
      <c r="K105" s="404"/>
    </row>
    <row r="106" spans="1:11" s="38" customFormat="1" ht="30" customHeight="1" x14ac:dyDescent="0.25">
      <c r="A106" s="216" t="s">
        <v>54</v>
      </c>
      <c r="B106" s="217"/>
      <c r="C106" s="218"/>
      <c r="D106" s="219">
        <f>SUM(D107:E113)</f>
        <v>39844.910000000003</v>
      </c>
      <c r="E106" s="220"/>
      <c r="F106" s="219">
        <f t="shared" si="5"/>
        <v>39844.910000000003</v>
      </c>
      <c r="G106" s="220"/>
      <c r="H106" s="88">
        <f>SUM(H107:H113)</f>
        <v>0</v>
      </c>
      <c r="I106" s="273"/>
      <c r="J106" s="274"/>
      <c r="K106" s="275"/>
    </row>
    <row r="107" spans="1:11" s="38" customFormat="1" ht="16.5" customHeight="1" x14ac:dyDescent="0.25">
      <c r="A107" s="229" t="s">
        <v>162</v>
      </c>
      <c r="B107" s="230"/>
      <c r="C107" s="231"/>
      <c r="D107" s="377">
        <v>4569.91</v>
      </c>
      <c r="E107" s="378"/>
      <c r="F107" s="377">
        <f>D107+H107</f>
        <v>4569.91</v>
      </c>
      <c r="G107" s="378"/>
      <c r="H107" s="88"/>
      <c r="I107" s="445"/>
      <c r="J107" s="446"/>
      <c r="K107" s="447"/>
    </row>
    <row r="108" spans="1:11" s="38" customFormat="1" ht="16.5" customHeight="1" x14ac:dyDescent="0.25">
      <c r="A108" s="229" t="s">
        <v>163</v>
      </c>
      <c r="B108" s="263"/>
      <c r="C108" s="264"/>
      <c r="D108" s="377">
        <v>2790</v>
      </c>
      <c r="E108" s="378"/>
      <c r="F108" s="377">
        <f t="shared" si="5"/>
        <v>2790</v>
      </c>
      <c r="G108" s="378"/>
      <c r="H108" s="88"/>
      <c r="I108" s="448"/>
      <c r="J108" s="321"/>
      <c r="K108" s="449"/>
    </row>
    <row r="109" spans="1:11" s="38" customFormat="1" ht="16.5" customHeight="1" x14ac:dyDescent="0.25">
      <c r="A109" s="229" t="s">
        <v>164</v>
      </c>
      <c r="B109" s="230"/>
      <c r="C109" s="231"/>
      <c r="D109" s="377">
        <v>6975</v>
      </c>
      <c r="E109" s="378"/>
      <c r="F109" s="377">
        <f t="shared" si="5"/>
        <v>6975</v>
      </c>
      <c r="G109" s="378"/>
      <c r="H109" s="88"/>
      <c r="I109" s="448"/>
      <c r="J109" s="321"/>
      <c r="K109" s="449"/>
    </row>
    <row r="110" spans="1:11" s="38" customFormat="1" ht="16.5" customHeight="1" x14ac:dyDescent="0.25">
      <c r="A110" s="229" t="s">
        <v>165</v>
      </c>
      <c r="B110" s="230"/>
      <c r="C110" s="231"/>
      <c r="D110" s="377">
        <v>8370</v>
      </c>
      <c r="E110" s="378"/>
      <c r="F110" s="377">
        <f t="shared" si="5"/>
        <v>8370</v>
      </c>
      <c r="G110" s="378"/>
      <c r="H110" s="88"/>
      <c r="I110" s="448"/>
      <c r="J110" s="321"/>
      <c r="K110" s="449"/>
    </row>
    <row r="111" spans="1:11" s="38" customFormat="1" ht="16.5" customHeight="1" x14ac:dyDescent="0.25">
      <c r="A111" s="229" t="s">
        <v>166</v>
      </c>
      <c r="B111" s="230"/>
      <c r="C111" s="231"/>
      <c r="D111" s="377">
        <v>11160</v>
      </c>
      <c r="E111" s="378"/>
      <c r="F111" s="377">
        <f t="shared" si="5"/>
        <v>11160</v>
      </c>
      <c r="G111" s="378"/>
      <c r="H111" s="88"/>
      <c r="I111" s="448"/>
      <c r="J111" s="321"/>
      <c r="K111" s="449"/>
    </row>
    <row r="112" spans="1:11" s="38" customFormat="1" ht="16.5" customHeight="1" x14ac:dyDescent="0.25">
      <c r="A112" s="229" t="s">
        <v>167</v>
      </c>
      <c r="B112" s="230"/>
      <c r="C112" s="231"/>
      <c r="D112" s="377">
        <v>5580</v>
      </c>
      <c r="E112" s="378"/>
      <c r="F112" s="377">
        <f t="shared" si="5"/>
        <v>5580</v>
      </c>
      <c r="G112" s="378"/>
      <c r="H112" s="88"/>
      <c r="I112" s="448"/>
      <c r="J112" s="321"/>
      <c r="K112" s="449"/>
    </row>
    <row r="113" spans="1:11" s="3" customFormat="1" ht="16.5" customHeight="1" x14ac:dyDescent="0.25">
      <c r="A113" s="229" t="s">
        <v>168</v>
      </c>
      <c r="B113" s="230"/>
      <c r="C113" s="231"/>
      <c r="D113" s="377">
        <v>400</v>
      </c>
      <c r="E113" s="378"/>
      <c r="F113" s="377">
        <f t="shared" si="5"/>
        <v>400</v>
      </c>
      <c r="G113" s="378"/>
      <c r="H113" s="88"/>
      <c r="I113" s="450"/>
      <c r="J113" s="451"/>
      <c r="K113" s="452"/>
    </row>
    <row r="114" spans="1:11" s="160" customFormat="1" ht="35.1" customHeight="1" x14ac:dyDescent="0.25">
      <c r="A114" s="475" t="s">
        <v>11</v>
      </c>
      <c r="B114" s="475"/>
      <c r="C114" s="475"/>
      <c r="D114" s="488">
        <f>D34+D35+D36+D40+D44+D48+D58+D76+D82+D83+D88+D98+D102+D106</f>
        <v>8457603</v>
      </c>
      <c r="E114" s="489"/>
      <c r="F114" s="490">
        <f>F34+F35+F36+F40+F44+F48+F58+F76+F82+F83+F88+F98+F102+F106</f>
        <v>8457603.0000000019</v>
      </c>
      <c r="G114" s="491"/>
      <c r="H114" s="159">
        <f>H34+H35+H36+H40+H44+H48+H58+H76+H82+H83+H88+H98+H102+H106</f>
        <v>1.8189894035458565E-12</v>
      </c>
      <c r="I114" s="480"/>
      <c r="J114" s="480"/>
      <c r="K114" s="480"/>
    </row>
    <row r="115" spans="1:11" s="3" customFormat="1" x14ac:dyDescent="0.25">
      <c r="A115" s="8"/>
      <c r="B115" s="8"/>
      <c r="C115" s="8"/>
      <c r="D115" s="9"/>
      <c r="E115" s="9"/>
      <c r="F115" s="168"/>
      <c r="G115" s="168"/>
      <c r="H115" s="9"/>
      <c r="I115" s="10"/>
      <c r="J115" s="10"/>
      <c r="K115" s="10"/>
    </row>
    <row r="116" spans="1:11" ht="16.5" customHeight="1" x14ac:dyDescent="0.25">
      <c r="A116" s="234" t="s">
        <v>99</v>
      </c>
      <c r="B116" s="234"/>
      <c r="C116" s="234"/>
      <c r="D116" s="234"/>
      <c r="E116" s="234"/>
      <c r="F116" s="234"/>
      <c r="G116" s="234"/>
      <c r="H116" s="234"/>
      <c r="I116" s="234"/>
      <c r="J116" s="234"/>
      <c r="K116" s="234"/>
    </row>
    <row r="118" spans="1:11" x14ac:dyDescent="0.25">
      <c r="A118" s="204"/>
      <c r="B118" s="204"/>
      <c r="C118" s="204"/>
      <c r="D118" s="235" t="s">
        <v>5</v>
      </c>
      <c r="E118" s="235"/>
      <c r="F118" s="474" t="s">
        <v>6</v>
      </c>
      <c r="G118" s="474"/>
      <c r="H118" s="139" t="s">
        <v>14</v>
      </c>
      <c r="I118" s="236" t="s">
        <v>13</v>
      </c>
      <c r="J118" s="237"/>
      <c r="K118" s="238"/>
    </row>
    <row r="119" spans="1:11" s="35" customFormat="1" ht="24.95" customHeight="1" x14ac:dyDescent="0.25">
      <c r="A119" s="299" t="s">
        <v>15</v>
      </c>
      <c r="B119" s="299"/>
      <c r="C119" s="299"/>
      <c r="D119" s="285">
        <v>141999.91</v>
      </c>
      <c r="E119" s="286"/>
      <c r="F119" s="472">
        <f>D119+H119</f>
        <v>141999.91</v>
      </c>
      <c r="G119" s="473"/>
      <c r="H119" s="79"/>
      <c r="I119" s="352"/>
      <c r="J119" s="353"/>
      <c r="K119" s="354"/>
    </row>
    <row r="120" spans="1:11" s="35" customFormat="1" ht="24.95" customHeight="1" x14ac:dyDescent="0.25">
      <c r="A120" s="248" t="s">
        <v>16</v>
      </c>
      <c r="B120" s="249"/>
      <c r="C120" s="250"/>
      <c r="D120" s="285">
        <v>42883.97</v>
      </c>
      <c r="E120" s="286"/>
      <c r="F120" s="472">
        <f>D120+H120</f>
        <v>42883.97</v>
      </c>
      <c r="G120" s="473"/>
      <c r="H120" s="79"/>
      <c r="I120" s="358"/>
      <c r="J120" s="359"/>
      <c r="K120" s="360"/>
    </row>
    <row r="121" spans="1:11" s="35" customFormat="1" ht="24.95" customHeight="1" x14ac:dyDescent="0.25">
      <c r="A121" s="248" t="s">
        <v>30</v>
      </c>
      <c r="B121" s="249"/>
      <c r="C121" s="250"/>
      <c r="D121" s="285">
        <f>D122+D123+D124</f>
        <v>26757.68</v>
      </c>
      <c r="E121" s="369"/>
      <c r="F121" s="472">
        <f t="shared" ref="F121" si="7">D121+H121</f>
        <v>26757.68</v>
      </c>
      <c r="G121" s="485"/>
      <c r="H121" s="156">
        <f>SUM(H122:H124)</f>
        <v>0</v>
      </c>
      <c r="I121" s="213"/>
      <c r="J121" s="486"/>
      <c r="K121" s="487"/>
    </row>
    <row r="122" spans="1:11" ht="16.5" customHeight="1" x14ac:dyDescent="0.25">
      <c r="A122" s="193" t="s">
        <v>73</v>
      </c>
      <c r="B122" s="205"/>
      <c r="C122" s="206"/>
      <c r="D122" s="364">
        <v>22452.34</v>
      </c>
      <c r="E122" s="365"/>
      <c r="F122" s="350">
        <f>D122+H122</f>
        <v>22452.34</v>
      </c>
      <c r="G122" s="351"/>
      <c r="H122" s="94"/>
      <c r="I122" s="352"/>
      <c r="J122" s="353"/>
      <c r="K122" s="354"/>
    </row>
    <row r="123" spans="1:11" ht="16.5" customHeight="1" x14ac:dyDescent="0.25">
      <c r="A123" s="193" t="s">
        <v>28</v>
      </c>
      <c r="B123" s="205"/>
      <c r="C123" s="206"/>
      <c r="D123" s="364">
        <v>2425</v>
      </c>
      <c r="E123" s="365"/>
      <c r="F123" s="350">
        <f>D123+H123</f>
        <v>2425</v>
      </c>
      <c r="G123" s="351"/>
      <c r="H123" s="96"/>
      <c r="I123" s="208"/>
      <c r="J123" s="209"/>
      <c r="K123" s="210"/>
    </row>
    <row r="124" spans="1:11" ht="16.5" customHeight="1" x14ac:dyDescent="0.25">
      <c r="A124" s="193" t="s">
        <v>29</v>
      </c>
      <c r="B124" s="205"/>
      <c r="C124" s="206"/>
      <c r="D124" s="364">
        <v>1880.34</v>
      </c>
      <c r="E124" s="365"/>
      <c r="F124" s="350">
        <v>1880.34</v>
      </c>
      <c r="G124" s="351"/>
      <c r="H124" s="94"/>
      <c r="I124" s="208"/>
      <c r="J124" s="209"/>
      <c r="K124" s="210"/>
    </row>
    <row r="125" spans="1:11" ht="24.95" customHeight="1" x14ac:dyDescent="0.25">
      <c r="A125" s="248" t="s">
        <v>31</v>
      </c>
      <c r="B125" s="249"/>
      <c r="C125" s="250"/>
      <c r="D125" s="285">
        <v>30000</v>
      </c>
      <c r="E125" s="286"/>
      <c r="F125" s="472">
        <f>D125+H125</f>
        <v>30000</v>
      </c>
      <c r="G125" s="473"/>
      <c r="H125" s="79"/>
      <c r="I125" s="273"/>
      <c r="J125" s="274"/>
      <c r="K125" s="275"/>
    </row>
    <row r="126" spans="1:11" s="3" customFormat="1" ht="24.95" customHeight="1" x14ac:dyDescent="0.25">
      <c r="A126" s="248" t="s">
        <v>17</v>
      </c>
      <c r="B126" s="249"/>
      <c r="C126" s="250"/>
      <c r="D126" s="227">
        <f>D127</f>
        <v>96614</v>
      </c>
      <c r="E126" s="228"/>
      <c r="F126" s="297">
        <f>F127</f>
        <v>96614</v>
      </c>
      <c r="G126" s="298"/>
      <c r="H126" s="91">
        <f>H127</f>
        <v>0</v>
      </c>
      <c r="I126" s="208"/>
      <c r="J126" s="209"/>
      <c r="K126" s="210"/>
    </row>
    <row r="127" spans="1:11" s="3" customFormat="1" ht="16.5" customHeight="1" x14ac:dyDescent="0.25">
      <c r="A127" s="193" t="s">
        <v>23</v>
      </c>
      <c r="B127" s="205"/>
      <c r="C127" s="206"/>
      <c r="D127" s="340">
        <v>96614</v>
      </c>
      <c r="E127" s="363"/>
      <c r="F127" s="377">
        <f>H127+D127</f>
        <v>96614</v>
      </c>
      <c r="G127" s="401"/>
      <c r="H127" s="147"/>
      <c r="I127" s="208"/>
      <c r="J127" s="209"/>
      <c r="K127" s="210"/>
    </row>
    <row r="128" spans="1:11" ht="24.95" customHeight="1" x14ac:dyDescent="0.25">
      <c r="A128" s="248" t="s">
        <v>20</v>
      </c>
      <c r="B128" s="249"/>
      <c r="C128" s="250"/>
      <c r="D128" s="285">
        <f>SUM(D129:E133)</f>
        <v>137054</v>
      </c>
      <c r="E128" s="286"/>
      <c r="F128" s="472">
        <f>D128+H128</f>
        <v>137054</v>
      </c>
      <c r="G128" s="473"/>
      <c r="H128" s="156">
        <f>SUM(H129:H133)</f>
        <v>0</v>
      </c>
      <c r="I128" s="204"/>
      <c r="J128" s="204"/>
      <c r="K128" s="204"/>
    </row>
    <row r="129" spans="1:11" s="3" customFormat="1" ht="28.5" hidden="1" customHeight="1" x14ac:dyDescent="0.25">
      <c r="A129" s="193" t="s">
        <v>74</v>
      </c>
      <c r="B129" s="205"/>
      <c r="C129" s="206"/>
      <c r="D129" s="364">
        <v>0</v>
      </c>
      <c r="E129" s="365"/>
      <c r="F129" s="350">
        <f t="shared" ref="F129:F155" si="8">D129+H129</f>
        <v>0</v>
      </c>
      <c r="G129" s="481"/>
      <c r="H129" s="97">
        <v>0</v>
      </c>
      <c r="I129" s="150" t="s">
        <v>128</v>
      </c>
      <c r="J129" s="151"/>
      <c r="K129" s="152"/>
    </row>
    <row r="130" spans="1:11" s="3" customFormat="1" ht="26.25" hidden="1" customHeight="1" x14ac:dyDescent="0.25">
      <c r="A130" s="193" t="s">
        <v>76</v>
      </c>
      <c r="B130" s="205"/>
      <c r="C130" s="206"/>
      <c r="D130" s="364">
        <v>0</v>
      </c>
      <c r="E130" s="365"/>
      <c r="F130" s="350">
        <f t="shared" si="8"/>
        <v>0</v>
      </c>
      <c r="G130" s="481"/>
      <c r="H130" s="97">
        <v>0</v>
      </c>
      <c r="I130" s="153"/>
      <c r="J130" s="154"/>
      <c r="K130" s="155"/>
    </row>
    <row r="131" spans="1:11" s="3" customFormat="1" ht="16.5" customHeight="1" x14ac:dyDescent="0.25">
      <c r="A131" s="193" t="s">
        <v>77</v>
      </c>
      <c r="B131" s="205"/>
      <c r="C131" s="206"/>
      <c r="D131" s="364">
        <v>91780</v>
      </c>
      <c r="E131" s="365"/>
      <c r="F131" s="350">
        <f t="shared" si="8"/>
        <v>91780</v>
      </c>
      <c r="G131" s="481"/>
      <c r="H131" s="97"/>
      <c r="I131" s="428"/>
      <c r="J131" s="429"/>
      <c r="K131" s="430"/>
    </row>
    <row r="132" spans="1:11" ht="16.5" customHeight="1" x14ac:dyDescent="0.25">
      <c r="A132" s="193" t="s">
        <v>114</v>
      </c>
      <c r="B132" s="439"/>
      <c r="C132" s="440"/>
      <c r="D132" s="441">
        <v>3100</v>
      </c>
      <c r="E132" s="442"/>
      <c r="F132" s="377">
        <f>D132+H132</f>
        <v>3100</v>
      </c>
      <c r="G132" s="401"/>
      <c r="H132" s="90"/>
      <c r="I132" s="273"/>
      <c r="J132" s="274"/>
      <c r="K132" s="275"/>
    </row>
    <row r="133" spans="1:11" ht="16.5" customHeight="1" x14ac:dyDescent="0.25">
      <c r="A133" s="193" t="s">
        <v>214</v>
      </c>
      <c r="B133" s="439"/>
      <c r="C133" s="440"/>
      <c r="D133" s="441">
        <v>42174</v>
      </c>
      <c r="E133" s="442"/>
      <c r="F133" s="377">
        <f>D133+H133</f>
        <v>42174</v>
      </c>
      <c r="G133" s="401"/>
      <c r="H133" s="88"/>
      <c r="I133" s="273"/>
      <c r="J133" s="274"/>
      <c r="K133" s="275"/>
    </row>
    <row r="134" spans="1:11" ht="24.95" customHeight="1" x14ac:dyDescent="0.25">
      <c r="A134" s="248" t="s">
        <v>36</v>
      </c>
      <c r="B134" s="249"/>
      <c r="C134" s="250"/>
      <c r="D134" s="285">
        <f>D135</f>
        <v>3995</v>
      </c>
      <c r="E134" s="286"/>
      <c r="F134" s="472">
        <f t="shared" si="8"/>
        <v>3995</v>
      </c>
      <c r="G134" s="473"/>
      <c r="H134" s="156">
        <f>SUM(H135:H135)</f>
        <v>0</v>
      </c>
      <c r="I134" s="421"/>
      <c r="J134" s="421"/>
      <c r="K134" s="421"/>
    </row>
    <row r="135" spans="1:11" s="3" customFormat="1" ht="16.5" customHeight="1" x14ac:dyDescent="0.25">
      <c r="A135" s="193" t="s">
        <v>201</v>
      </c>
      <c r="B135" s="205"/>
      <c r="C135" s="206"/>
      <c r="D135" s="364">
        <v>3995</v>
      </c>
      <c r="E135" s="365"/>
      <c r="F135" s="350">
        <f t="shared" si="8"/>
        <v>3995</v>
      </c>
      <c r="G135" s="481"/>
      <c r="H135" s="118"/>
      <c r="I135" s="422"/>
      <c r="J135" s="422"/>
      <c r="K135" s="422"/>
    </row>
    <row r="136" spans="1:11" s="3" customFormat="1" ht="24.95" customHeight="1" x14ac:dyDescent="0.25">
      <c r="A136" s="248" t="s">
        <v>21</v>
      </c>
      <c r="B136" s="249"/>
      <c r="C136" s="250"/>
      <c r="D136" s="227">
        <f>SUM(D137:E148)</f>
        <v>181210</v>
      </c>
      <c r="E136" s="228"/>
      <c r="F136" s="297">
        <f t="shared" si="8"/>
        <v>179531</v>
      </c>
      <c r="G136" s="298"/>
      <c r="H136" s="91">
        <f>SUM(H137:H148)</f>
        <v>-1679</v>
      </c>
      <c r="I136" s="287"/>
      <c r="J136" s="287"/>
      <c r="K136" s="287"/>
    </row>
    <row r="137" spans="1:11" s="3" customFormat="1" ht="16.5" customHeight="1" x14ac:dyDescent="0.25">
      <c r="A137" s="193" t="s">
        <v>149</v>
      </c>
      <c r="B137" s="205"/>
      <c r="C137" s="206"/>
      <c r="D137" s="340">
        <v>10440</v>
      </c>
      <c r="E137" s="363"/>
      <c r="F137" s="377">
        <f t="shared" si="8"/>
        <v>10440</v>
      </c>
      <c r="G137" s="401"/>
      <c r="H137" s="88"/>
      <c r="I137" s="287"/>
      <c r="J137" s="287"/>
      <c r="K137" s="287"/>
    </row>
    <row r="138" spans="1:11" s="3" customFormat="1" ht="16.5" customHeight="1" x14ac:dyDescent="0.25">
      <c r="A138" s="193" t="s">
        <v>149</v>
      </c>
      <c r="B138" s="205"/>
      <c r="C138" s="206"/>
      <c r="D138" s="340">
        <v>4120</v>
      </c>
      <c r="E138" s="363"/>
      <c r="F138" s="377">
        <f t="shared" si="8"/>
        <v>4120</v>
      </c>
      <c r="G138" s="401"/>
      <c r="H138" s="88"/>
      <c r="I138" s="287"/>
      <c r="J138" s="287"/>
      <c r="K138" s="287"/>
    </row>
    <row r="139" spans="1:11" s="3" customFormat="1" ht="16.5" customHeight="1" x14ac:dyDescent="0.25">
      <c r="A139" s="193" t="s">
        <v>150</v>
      </c>
      <c r="B139" s="205"/>
      <c r="C139" s="206"/>
      <c r="D139" s="340">
        <v>2750</v>
      </c>
      <c r="E139" s="363"/>
      <c r="F139" s="377">
        <f t="shared" si="8"/>
        <v>2750</v>
      </c>
      <c r="G139" s="401"/>
      <c r="H139" s="88"/>
      <c r="I139" s="287"/>
      <c r="J139" s="287"/>
      <c r="K139" s="287"/>
    </row>
    <row r="140" spans="1:11" s="3" customFormat="1" ht="16.5" customHeight="1" x14ac:dyDescent="0.25">
      <c r="A140" s="193" t="s">
        <v>151</v>
      </c>
      <c r="B140" s="205"/>
      <c r="C140" s="206"/>
      <c r="D140" s="340">
        <v>9600</v>
      </c>
      <c r="E140" s="363"/>
      <c r="F140" s="377">
        <f t="shared" si="8"/>
        <v>9600</v>
      </c>
      <c r="G140" s="401"/>
      <c r="H140" s="88"/>
      <c r="I140" s="287"/>
      <c r="J140" s="287"/>
      <c r="K140" s="287"/>
    </row>
    <row r="141" spans="1:11" s="3" customFormat="1" ht="51" customHeight="1" x14ac:dyDescent="0.25">
      <c r="A141" s="193" t="s">
        <v>247</v>
      </c>
      <c r="B141" s="205"/>
      <c r="C141" s="206"/>
      <c r="D141" s="340">
        <v>94000</v>
      </c>
      <c r="E141" s="363"/>
      <c r="F141" s="377">
        <f t="shared" si="8"/>
        <v>0</v>
      </c>
      <c r="G141" s="401"/>
      <c r="H141" s="88">
        <v>-94000</v>
      </c>
      <c r="I141" s="482" t="s">
        <v>255</v>
      </c>
      <c r="J141" s="483"/>
      <c r="K141" s="484"/>
    </row>
    <row r="142" spans="1:11" s="3" customFormat="1" ht="51.75" customHeight="1" x14ac:dyDescent="0.25">
      <c r="A142" s="193" t="s">
        <v>256</v>
      </c>
      <c r="B142" s="205"/>
      <c r="C142" s="206"/>
      <c r="D142" s="340"/>
      <c r="E142" s="363"/>
      <c r="F142" s="377">
        <f t="shared" si="8"/>
        <v>49130</v>
      </c>
      <c r="G142" s="401"/>
      <c r="H142" s="88">
        <f>10*4913</f>
        <v>49130</v>
      </c>
      <c r="I142" s="273" t="s">
        <v>258</v>
      </c>
      <c r="J142" s="274"/>
      <c r="K142" s="275"/>
    </row>
    <row r="143" spans="1:11" s="3" customFormat="1" ht="51.75" customHeight="1" x14ac:dyDescent="0.25">
      <c r="A143" s="193" t="s">
        <v>257</v>
      </c>
      <c r="B143" s="205"/>
      <c r="C143" s="206"/>
      <c r="D143" s="340"/>
      <c r="E143" s="363"/>
      <c r="F143" s="377">
        <f t="shared" ref="F143" si="9">D143+H143</f>
        <v>44000</v>
      </c>
      <c r="G143" s="401"/>
      <c r="H143" s="88">
        <f>40*1100</f>
        <v>44000</v>
      </c>
      <c r="I143" s="273" t="s">
        <v>258</v>
      </c>
      <c r="J143" s="274"/>
      <c r="K143" s="275"/>
    </row>
    <row r="144" spans="1:11" s="3" customFormat="1" ht="51.75" customHeight="1" x14ac:dyDescent="0.25">
      <c r="A144" s="193" t="s">
        <v>237</v>
      </c>
      <c r="B144" s="205"/>
      <c r="C144" s="206"/>
      <c r="D144" s="340">
        <v>8300</v>
      </c>
      <c r="E144" s="363"/>
      <c r="F144" s="377">
        <f t="shared" si="8"/>
        <v>8430</v>
      </c>
      <c r="G144" s="401"/>
      <c r="H144" s="88">
        <v>130</v>
      </c>
      <c r="I144" s="482" t="s">
        <v>259</v>
      </c>
      <c r="J144" s="483"/>
      <c r="K144" s="484"/>
    </row>
    <row r="145" spans="1:11" s="3" customFormat="1" ht="51.75" customHeight="1" x14ac:dyDescent="0.25">
      <c r="A145" s="193" t="s">
        <v>228</v>
      </c>
      <c r="B145" s="205"/>
      <c r="C145" s="206"/>
      <c r="D145" s="340">
        <v>21000</v>
      </c>
      <c r="E145" s="363"/>
      <c r="F145" s="377">
        <f t="shared" si="8"/>
        <v>20658</v>
      </c>
      <c r="G145" s="401"/>
      <c r="H145" s="88">
        <v>-342</v>
      </c>
      <c r="I145" s="482" t="s">
        <v>175</v>
      </c>
      <c r="J145" s="483"/>
      <c r="K145" s="484"/>
    </row>
    <row r="146" spans="1:11" s="3" customFormat="1" ht="51.75" customHeight="1" x14ac:dyDescent="0.25">
      <c r="A146" s="193" t="s">
        <v>229</v>
      </c>
      <c r="B146" s="205"/>
      <c r="C146" s="206"/>
      <c r="D146" s="340">
        <v>21000</v>
      </c>
      <c r="E146" s="363"/>
      <c r="F146" s="377">
        <f t="shared" si="8"/>
        <v>20403</v>
      </c>
      <c r="G146" s="401"/>
      <c r="H146" s="88">
        <v>-597</v>
      </c>
      <c r="I146" s="482" t="s">
        <v>175</v>
      </c>
      <c r="J146" s="483"/>
      <c r="K146" s="484"/>
    </row>
    <row r="147" spans="1:11" s="3" customFormat="1" ht="16.5" customHeight="1" x14ac:dyDescent="0.25">
      <c r="A147" s="193" t="s">
        <v>230</v>
      </c>
      <c r="B147" s="205"/>
      <c r="C147" s="206"/>
      <c r="D147" s="340">
        <v>6500</v>
      </c>
      <c r="E147" s="363"/>
      <c r="F147" s="377">
        <f t="shared" si="8"/>
        <v>6500</v>
      </c>
      <c r="G147" s="401"/>
      <c r="H147" s="88"/>
      <c r="I147" s="208"/>
      <c r="J147" s="209"/>
      <c r="K147" s="210"/>
    </row>
    <row r="148" spans="1:11" s="3" customFormat="1" ht="16.5" customHeight="1" x14ac:dyDescent="0.25">
      <c r="A148" s="193" t="s">
        <v>251</v>
      </c>
      <c r="B148" s="205"/>
      <c r="C148" s="206"/>
      <c r="D148" s="340">
        <v>3500</v>
      </c>
      <c r="E148" s="363"/>
      <c r="F148" s="377">
        <f t="shared" si="8"/>
        <v>3500</v>
      </c>
      <c r="G148" s="401"/>
      <c r="H148" s="88"/>
      <c r="I148" s="208"/>
      <c r="J148" s="209"/>
      <c r="K148" s="210"/>
    </row>
    <row r="149" spans="1:11" s="3" customFormat="1" ht="30" customHeight="1" x14ac:dyDescent="0.25">
      <c r="A149" s="224" t="s">
        <v>52</v>
      </c>
      <c r="B149" s="225"/>
      <c r="C149" s="226"/>
      <c r="D149" s="227">
        <f>D150+D151</f>
        <v>15500</v>
      </c>
      <c r="E149" s="228"/>
      <c r="F149" s="297">
        <f>F150+F151</f>
        <v>15500</v>
      </c>
      <c r="G149" s="298"/>
      <c r="H149" s="91">
        <f>H150+H151</f>
        <v>0</v>
      </c>
      <c r="I149" s="208"/>
      <c r="J149" s="209"/>
      <c r="K149" s="210"/>
    </row>
    <row r="150" spans="1:11" s="3" customFormat="1" ht="16.5" customHeight="1" x14ac:dyDescent="0.25">
      <c r="A150" s="193" t="s">
        <v>216</v>
      </c>
      <c r="B150" s="205"/>
      <c r="C150" s="206"/>
      <c r="D150" s="340">
        <v>10500</v>
      </c>
      <c r="E150" s="363"/>
      <c r="F150" s="377">
        <f t="shared" ref="F150:F153" si="10">D150+H150</f>
        <v>10500</v>
      </c>
      <c r="G150" s="401"/>
      <c r="H150" s="88"/>
      <c r="I150" s="208"/>
      <c r="J150" s="209"/>
      <c r="K150" s="210"/>
    </row>
    <row r="151" spans="1:11" s="3" customFormat="1" ht="16.5" customHeight="1" x14ac:dyDescent="0.25">
      <c r="A151" s="193" t="s">
        <v>252</v>
      </c>
      <c r="B151" s="205"/>
      <c r="C151" s="206"/>
      <c r="D151" s="340">
        <v>5000</v>
      </c>
      <c r="E151" s="363"/>
      <c r="F151" s="377">
        <f t="shared" si="10"/>
        <v>5000</v>
      </c>
      <c r="G151" s="401"/>
      <c r="H151" s="88"/>
      <c r="I151" s="208"/>
      <c r="J151" s="209"/>
      <c r="K151" s="210"/>
    </row>
    <row r="152" spans="1:11" s="149" customFormat="1" ht="24.95" customHeight="1" x14ac:dyDescent="0.25">
      <c r="A152" s="224" t="s">
        <v>158</v>
      </c>
      <c r="B152" s="225"/>
      <c r="C152" s="226"/>
      <c r="D152" s="285">
        <f>D153</f>
        <v>7000</v>
      </c>
      <c r="E152" s="286"/>
      <c r="F152" s="472">
        <f t="shared" si="10"/>
        <v>6993</v>
      </c>
      <c r="G152" s="473"/>
      <c r="H152" s="79">
        <f>H153</f>
        <v>-7</v>
      </c>
      <c r="I152" s="270"/>
      <c r="J152" s="431"/>
      <c r="K152" s="432"/>
    </row>
    <row r="153" spans="1:11" s="35" customFormat="1" ht="48.75" customHeight="1" x14ac:dyDescent="0.25">
      <c r="A153" s="193" t="s">
        <v>249</v>
      </c>
      <c r="B153" s="260"/>
      <c r="C153" s="261"/>
      <c r="D153" s="227">
        <v>7000</v>
      </c>
      <c r="E153" s="228"/>
      <c r="F153" s="377">
        <f t="shared" si="10"/>
        <v>6993</v>
      </c>
      <c r="G153" s="401"/>
      <c r="H153" s="88">
        <v>-7</v>
      </c>
      <c r="I153" s="482" t="s">
        <v>254</v>
      </c>
      <c r="J153" s="483"/>
      <c r="K153" s="484"/>
    </row>
    <row r="154" spans="1:11" s="149" customFormat="1" ht="30" customHeight="1" x14ac:dyDescent="0.25">
      <c r="A154" s="224" t="s">
        <v>44</v>
      </c>
      <c r="B154" s="225"/>
      <c r="C154" s="226"/>
      <c r="D154" s="285">
        <f>D155+D156</f>
        <v>103606.59</v>
      </c>
      <c r="E154" s="286"/>
      <c r="F154" s="472">
        <f t="shared" si="8"/>
        <v>105292.51999999999</v>
      </c>
      <c r="G154" s="473"/>
      <c r="H154" s="79">
        <f>H155+H156</f>
        <v>1685.93</v>
      </c>
      <c r="I154" s="270"/>
      <c r="J154" s="431"/>
      <c r="K154" s="432"/>
    </row>
    <row r="155" spans="1:11" s="3" customFormat="1" ht="64.5" customHeight="1" x14ac:dyDescent="0.25">
      <c r="A155" s="229" t="s">
        <v>97</v>
      </c>
      <c r="B155" s="263"/>
      <c r="C155" s="264"/>
      <c r="D155" s="364">
        <v>8100.56</v>
      </c>
      <c r="E155" s="366"/>
      <c r="F155" s="350">
        <f t="shared" si="8"/>
        <v>9786.49</v>
      </c>
      <c r="G155" s="481"/>
      <c r="H155" s="94">
        <v>1685.93</v>
      </c>
      <c r="I155" s="352" t="s">
        <v>260</v>
      </c>
      <c r="J155" s="353"/>
      <c r="K155" s="354"/>
    </row>
    <row r="156" spans="1:11" s="3" customFormat="1" ht="69" customHeight="1" x14ac:dyDescent="0.25">
      <c r="A156" s="229" t="s">
        <v>152</v>
      </c>
      <c r="B156" s="263"/>
      <c r="C156" s="264"/>
      <c r="D156" s="364">
        <v>95506.03</v>
      </c>
      <c r="E156" s="366"/>
      <c r="F156" s="350">
        <f>D156</f>
        <v>95506.03</v>
      </c>
      <c r="G156" s="481"/>
      <c r="H156" s="94"/>
      <c r="I156" s="352"/>
      <c r="J156" s="353"/>
      <c r="K156" s="354"/>
    </row>
    <row r="157" spans="1:11" s="38" customFormat="1" ht="30" customHeight="1" x14ac:dyDescent="0.25">
      <c r="A157" s="216" t="s">
        <v>54</v>
      </c>
      <c r="B157" s="423"/>
      <c r="C157" s="424"/>
      <c r="D157" s="367">
        <f>SUM(D158:E158)</f>
        <v>1500</v>
      </c>
      <c r="E157" s="425"/>
      <c r="F157" s="367">
        <f t="shared" ref="F157:F158" si="11">D157+H157</f>
        <v>1500</v>
      </c>
      <c r="G157" s="425"/>
      <c r="H157" s="94">
        <f>H158</f>
        <v>0</v>
      </c>
      <c r="I157" s="273"/>
      <c r="J157" s="419"/>
      <c r="K157" s="420"/>
    </row>
    <row r="158" spans="1:11" s="38" customFormat="1" ht="16.5" customHeight="1" x14ac:dyDescent="0.25">
      <c r="A158" s="229" t="s">
        <v>186</v>
      </c>
      <c r="B158" s="230"/>
      <c r="C158" s="231"/>
      <c r="D158" s="350">
        <v>1500</v>
      </c>
      <c r="E158" s="351"/>
      <c r="F158" s="350">
        <f t="shared" si="11"/>
        <v>1500</v>
      </c>
      <c r="G158" s="351"/>
      <c r="H158" s="94"/>
      <c r="I158" s="352"/>
      <c r="J158" s="353"/>
      <c r="K158" s="354"/>
    </row>
    <row r="159" spans="1:11" s="158" customFormat="1" ht="35.1" customHeight="1" x14ac:dyDescent="0.25">
      <c r="A159" s="475" t="s">
        <v>11</v>
      </c>
      <c r="B159" s="475"/>
      <c r="C159" s="475"/>
      <c r="D159" s="476">
        <f>D119+D120+D121+D125+D126+D128+D134+D136+D149+D154+D157</f>
        <v>781121.15</v>
      </c>
      <c r="E159" s="477"/>
      <c r="F159" s="478">
        <f>F119+F120+F121+F125+F126+F128+F134+F136+F149+F152+F154+F157</f>
        <v>788121.08000000007</v>
      </c>
      <c r="G159" s="479"/>
      <c r="H159" s="157">
        <f>H119+H120+H121+H125+H126+H128+H134+H136+H149+H152+H154+H157</f>
        <v>-6.9999999999936335E-2</v>
      </c>
      <c r="I159" s="480"/>
      <c r="J159" s="480"/>
      <c r="K159" s="480"/>
    </row>
    <row r="160" spans="1:11" ht="12" customHeight="1" x14ac:dyDescent="0.25">
      <c r="A160" s="143"/>
      <c r="B160" s="143"/>
      <c r="C160" s="143"/>
      <c r="D160" s="143"/>
      <c r="E160" s="143"/>
      <c r="F160" s="164"/>
      <c r="G160" s="164"/>
      <c r="H160" s="143"/>
      <c r="I160" s="143"/>
      <c r="J160" s="143"/>
      <c r="K160" s="143"/>
    </row>
    <row r="161" spans="1:11" ht="12" customHeight="1" x14ac:dyDescent="0.25">
      <c r="A161" s="143"/>
      <c r="B161" s="143"/>
      <c r="C161" s="143"/>
      <c r="D161" s="143"/>
      <c r="E161" s="143"/>
      <c r="F161" s="164"/>
      <c r="G161" s="164"/>
      <c r="H161" s="143"/>
      <c r="I161" s="143"/>
      <c r="J161" s="143"/>
      <c r="K161" s="143"/>
    </row>
    <row r="162" spans="1:11" ht="12" customHeight="1" x14ac:dyDescent="0.25">
      <c r="A162" s="143"/>
      <c r="B162" s="143"/>
      <c r="C162" s="143"/>
      <c r="D162" s="143"/>
      <c r="E162" s="143"/>
      <c r="F162" s="164"/>
      <c r="G162" s="164"/>
      <c r="H162" s="143"/>
      <c r="I162" s="143"/>
      <c r="J162" s="143"/>
      <c r="K162" s="143"/>
    </row>
    <row r="163" spans="1:11" ht="12" customHeight="1" x14ac:dyDescent="0.25">
      <c r="A163" s="143"/>
      <c r="B163" s="143"/>
      <c r="C163" s="143"/>
      <c r="D163" s="143"/>
      <c r="E163" s="143"/>
      <c r="F163" s="164"/>
      <c r="G163" s="164"/>
      <c r="H163" s="143"/>
      <c r="I163" s="143"/>
      <c r="J163" s="143"/>
      <c r="K163" s="143"/>
    </row>
    <row r="164" spans="1:11" ht="12" customHeight="1" x14ac:dyDescent="0.25">
      <c r="A164" s="143"/>
      <c r="B164" s="143"/>
      <c r="C164" s="143"/>
      <c r="D164" s="143"/>
      <c r="E164" s="143"/>
      <c r="F164" s="164"/>
      <c r="G164" s="164"/>
      <c r="H164" s="143"/>
      <c r="I164" s="143"/>
      <c r="J164" s="143"/>
      <c r="K164" s="143"/>
    </row>
    <row r="165" spans="1:11" ht="12" customHeight="1" x14ac:dyDescent="0.25">
      <c r="A165" s="143"/>
      <c r="B165" s="143"/>
      <c r="C165" s="143"/>
      <c r="D165" s="143"/>
      <c r="E165" s="143"/>
      <c r="F165" s="164"/>
      <c r="G165" s="164"/>
      <c r="H165" s="143"/>
      <c r="I165" s="143"/>
      <c r="J165" s="143"/>
      <c r="K165" s="143"/>
    </row>
    <row r="166" spans="1:11" x14ac:dyDescent="0.25">
      <c r="A166" s="266" t="s">
        <v>100</v>
      </c>
      <c r="B166" s="266"/>
      <c r="C166" s="266"/>
      <c r="D166" s="266"/>
      <c r="E166" s="266"/>
      <c r="F166" s="266"/>
      <c r="G166" s="266"/>
      <c r="H166" s="266"/>
      <c r="I166" s="266"/>
      <c r="J166" s="266"/>
      <c r="K166" s="266"/>
    </row>
    <row r="167" spans="1:11" ht="8.25" customHeight="1" x14ac:dyDescent="0.25">
      <c r="A167" s="267"/>
      <c r="B167" s="267"/>
      <c r="C167" s="267"/>
      <c r="D167" s="267"/>
      <c r="E167" s="267"/>
      <c r="F167" s="267"/>
      <c r="G167" s="267"/>
      <c r="H167" s="267"/>
      <c r="I167" s="267"/>
      <c r="J167" s="267"/>
      <c r="K167" s="267"/>
    </row>
    <row r="168" spans="1:11" x14ac:dyDescent="0.25">
      <c r="A168" s="204"/>
      <c r="B168" s="204"/>
      <c r="C168" s="204"/>
      <c r="D168" s="235" t="s">
        <v>5</v>
      </c>
      <c r="E168" s="235"/>
      <c r="F168" s="474" t="s">
        <v>6</v>
      </c>
      <c r="G168" s="474"/>
      <c r="H168" s="139" t="s">
        <v>14</v>
      </c>
      <c r="I168" s="236" t="s">
        <v>13</v>
      </c>
      <c r="J168" s="237"/>
      <c r="K168" s="238"/>
    </row>
    <row r="169" spans="1:11" s="35" customFormat="1" ht="33" customHeight="1" x14ac:dyDescent="0.25">
      <c r="A169" s="248" t="s">
        <v>19</v>
      </c>
      <c r="B169" s="249"/>
      <c r="C169" s="250"/>
      <c r="D169" s="227">
        <f>SUM(D170:E175)</f>
        <v>770715.97000000009</v>
      </c>
      <c r="E169" s="228"/>
      <c r="F169" s="297">
        <f>SUM(F170:G175)</f>
        <v>770715.97000000009</v>
      </c>
      <c r="G169" s="298"/>
      <c r="H169" s="79">
        <f>SUM(H170:H175)</f>
        <v>0</v>
      </c>
      <c r="I169" s="198"/>
      <c r="J169" s="199"/>
      <c r="K169" s="200"/>
    </row>
    <row r="170" spans="1:11" s="35" customFormat="1" ht="32.25" customHeight="1" x14ac:dyDescent="0.25">
      <c r="A170" s="193" t="s">
        <v>86</v>
      </c>
      <c r="B170" s="260"/>
      <c r="C170" s="261"/>
      <c r="D170" s="196">
        <v>0</v>
      </c>
      <c r="E170" s="268"/>
      <c r="F170" s="377">
        <f t="shared" ref="F170" si="12">D170+H170</f>
        <v>0</v>
      </c>
      <c r="G170" s="378"/>
      <c r="H170" s="78"/>
      <c r="I170" s="198"/>
      <c r="J170" s="199"/>
      <c r="K170" s="200"/>
    </row>
    <row r="171" spans="1:11" s="35" customFormat="1" ht="31.5" customHeight="1" x14ac:dyDescent="0.25">
      <c r="A171" s="193" t="s">
        <v>112</v>
      </c>
      <c r="B171" s="194"/>
      <c r="C171" s="195"/>
      <c r="D171" s="196">
        <v>69212.259999999995</v>
      </c>
      <c r="E171" s="197"/>
      <c r="F171" s="377">
        <f>D171+H171</f>
        <v>69212.259999999995</v>
      </c>
      <c r="G171" s="378"/>
      <c r="H171" s="78"/>
      <c r="I171" s="198"/>
      <c r="J171" s="199"/>
      <c r="K171" s="200"/>
    </row>
    <row r="172" spans="1:11" s="35" customFormat="1" ht="30.75" customHeight="1" x14ac:dyDescent="0.25">
      <c r="A172" s="193" t="s">
        <v>111</v>
      </c>
      <c r="B172" s="260"/>
      <c r="C172" s="261"/>
      <c r="D172" s="196">
        <v>99743</v>
      </c>
      <c r="E172" s="268"/>
      <c r="F172" s="377">
        <f t="shared" ref="F172" si="13">D172+H172</f>
        <v>99743</v>
      </c>
      <c r="G172" s="378"/>
      <c r="H172" s="78"/>
      <c r="I172" s="198"/>
      <c r="J172" s="199"/>
      <c r="K172" s="200"/>
    </row>
    <row r="173" spans="1:11" s="35" customFormat="1" ht="32.25" customHeight="1" x14ac:dyDescent="0.25">
      <c r="A173" s="193" t="s">
        <v>113</v>
      </c>
      <c r="B173" s="194"/>
      <c r="C173" s="195"/>
      <c r="D173" s="196">
        <v>99969.74</v>
      </c>
      <c r="E173" s="197"/>
      <c r="F173" s="377">
        <f>D173+H173</f>
        <v>99969.74</v>
      </c>
      <c r="G173" s="378"/>
      <c r="H173" s="78"/>
      <c r="I173" s="198"/>
      <c r="J173" s="199"/>
      <c r="K173" s="200"/>
    </row>
    <row r="174" spans="1:11" s="35" customFormat="1" ht="33" customHeight="1" x14ac:dyDescent="0.25">
      <c r="A174" s="193" t="s">
        <v>121</v>
      </c>
      <c r="B174" s="194"/>
      <c r="C174" s="195"/>
      <c r="D174" s="196">
        <v>255692.57</v>
      </c>
      <c r="E174" s="197"/>
      <c r="F174" s="377">
        <v>255692.57</v>
      </c>
      <c r="G174" s="378"/>
      <c r="H174" s="78"/>
      <c r="I174" s="198"/>
      <c r="J174" s="199"/>
      <c r="K174" s="200"/>
    </row>
    <row r="175" spans="1:11" s="35" customFormat="1" ht="31.5" customHeight="1" x14ac:dyDescent="0.25">
      <c r="A175" s="193" t="s">
        <v>122</v>
      </c>
      <c r="B175" s="260"/>
      <c r="C175" s="261"/>
      <c r="D175" s="196">
        <v>246098.4</v>
      </c>
      <c r="E175" s="207"/>
      <c r="F175" s="377">
        <v>246098.4</v>
      </c>
      <c r="G175" s="401"/>
      <c r="H175" s="78"/>
      <c r="I175" s="198"/>
      <c r="J175" s="199"/>
      <c r="K175" s="200"/>
    </row>
    <row r="176" spans="1:11" ht="16.5" customHeight="1" x14ac:dyDescent="0.25">
      <c r="A176" s="248" t="s">
        <v>20</v>
      </c>
      <c r="B176" s="249"/>
      <c r="C176" s="250"/>
      <c r="D176" s="285">
        <f>D177</f>
        <v>22600</v>
      </c>
      <c r="E176" s="286"/>
      <c r="F176" s="472">
        <f>D176+H176</f>
        <v>22600</v>
      </c>
      <c r="G176" s="473"/>
      <c r="H176" s="156"/>
      <c r="I176" s="204"/>
      <c r="J176" s="204"/>
      <c r="K176" s="204"/>
    </row>
    <row r="177" spans="1:11" s="35" customFormat="1" ht="24.75" customHeight="1" x14ac:dyDescent="0.25">
      <c r="A177" s="193" t="s">
        <v>114</v>
      </c>
      <c r="B177" s="260"/>
      <c r="C177" s="261"/>
      <c r="D177" s="196">
        <v>22600</v>
      </c>
      <c r="E177" s="207"/>
      <c r="F177" s="377">
        <v>22600</v>
      </c>
      <c r="G177" s="401"/>
      <c r="H177" s="78"/>
      <c r="I177" s="204"/>
      <c r="J177" s="204"/>
      <c r="K177" s="204"/>
    </row>
    <row r="178" spans="1:11" x14ac:dyDescent="0.25">
      <c r="A178" s="201" t="s">
        <v>11</v>
      </c>
      <c r="B178" s="201"/>
      <c r="C178" s="201"/>
      <c r="D178" s="202">
        <f>D169+D176</f>
        <v>793315.97000000009</v>
      </c>
      <c r="E178" s="203"/>
      <c r="F178" s="470">
        <f>F169+F176</f>
        <v>793315.97000000009</v>
      </c>
      <c r="G178" s="471"/>
      <c r="H178" s="145">
        <f>H169</f>
        <v>0</v>
      </c>
      <c r="I178" s="204"/>
      <c r="J178" s="204"/>
      <c r="K178" s="204"/>
    </row>
    <row r="179" spans="1:11" ht="45" customHeight="1" x14ac:dyDescent="0.25">
      <c r="A179" s="265" t="s">
        <v>32</v>
      </c>
      <c r="B179" s="265"/>
      <c r="C179" s="265"/>
      <c r="D179" s="265"/>
      <c r="E179" s="265"/>
      <c r="F179" s="265"/>
      <c r="G179" s="265"/>
      <c r="H179" s="265"/>
      <c r="I179" s="265"/>
      <c r="J179" s="265"/>
      <c r="K179" s="265"/>
    </row>
    <row r="180" spans="1:11" ht="30.75" customHeight="1" x14ac:dyDescent="0.25">
      <c r="A180" s="265" t="s">
        <v>88</v>
      </c>
      <c r="B180" s="265"/>
      <c r="C180" s="265"/>
      <c r="D180" s="265"/>
      <c r="E180" s="265"/>
      <c r="F180" s="265"/>
      <c r="G180" s="265"/>
      <c r="H180" s="265"/>
      <c r="I180" s="265"/>
      <c r="J180" s="265"/>
      <c r="K180" s="265"/>
    </row>
    <row r="181" spans="1:11" ht="20.25" customHeight="1" x14ac:dyDescent="0.25">
      <c r="A181" s="143"/>
      <c r="B181" s="143"/>
      <c r="C181" s="143"/>
      <c r="D181" s="143"/>
      <c r="E181" s="143"/>
      <c r="F181" s="164"/>
      <c r="G181" s="164"/>
      <c r="H181" s="143"/>
      <c r="I181" s="143"/>
      <c r="J181" s="143"/>
      <c r="K181" s="143"/>
    </row>
    <row r="182" spans="1:11" ht="15" customHeight="1" x14ac:dyDescent="0.25">
      <c r="A182" s="269"/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</row>
    <row r="183" spans="1:11" ht="117.75" customHeight="1" x14ac:dyDescent="0.25">
      <c r="A183" s="265" t="s">
        <v>33</v>
      </c>
      <c r="B183" s="265"/>
      <c r="C183" s="265"/>
      <c r="D183" s="265"/>
      <c r="E183" s="265"/>
      <c r="F183" s="265"/>
      <c r="G183" s="265"/>
      <c r="H183" s="265"/>
      <c r="I183" s="265"/>
      <c r="J183" s="265"/>
      <c r="K183" s="265"/>
    </row>
    <row r="184" spans="1:11" x14ac:dyDescent="0.25">
      <c r="A184" s="267"/>
      <c r="B184" s="267"/>
      <c r="C184" s="267"/>
      <c r="D184" s="267"/>
      <c r="E184" s="267"/>
      <c r="F184" s="267"/>
      <c r="G184" s="267"/>
      <c r="H184" s="267"/>
      <c r="I184" s="267"/>
      <c r="J184" s="267"/>
      <c r="K184" s="267"/>
    </row>
    <row r="185" spans="1:11" x14ac:dyDescent="0.25">
      <c r="A185" s="267"/>
      <c r="B185" s="267"/>
      <c r="C185" s="267"/>
      <c r="D185" s="267"/>
      <c r="E185" s="267"/>
      <c r="F185" s="267"/>
      <c r="G185" s="267"/>
      <c r="H185" s="267"/>
      <c r="I185" s="267"/>
      <c r="J185" s="267"/>
      <c r="K185" s="267"/>
    </row>
    <row r="186" spans="1:11" x14ac:dyDescent="0.25">
      <c r="A186" s="267"/>
      <c r="B186" s="267"/>
      <c r="C186" s="267"/>
      <c r="D186" s="267"/>
      <c r="E186" s="267"/>
      <c r="F186" s="267"/>
      <c r="G186" s="267"/>
      <c r="H186" s="267"/>
      <c r="I186" s="267"/>
      <c r="J186" s="267"/>
      <c r="K186" s="267"/>
    </row>
    <row r="187" spans="1:11" x14ac:dyDescent="0.25">
      <c r="A187" s="267"/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</row>
    <row r="188" spans="1:11" x14ac:dyDescent="0.25">
      <c r="A188" s="267"/>
      <c r="B188" s="267"/>
      <c r="C188" s="267"/>
      <c r="D188" s="267"/>
      <c r="E188" s="267"/>
      <c r="F188" s="267"/>
      <c r="G188" s="267"/>
      <c r="H188" s="267"/>
      <c r="I188" s="267"/>
      <c r="J188" s="267"/>
      <c r="K188" s="267"/>
    </row>
    <row r="189" spans="1:11" x14ac:dyDescent="0.25">
      <c r="A189" s="267"/>
      <c r="B189" s="267"/>
      <c r="C189" s="267"/>
      <c r="D189" s="267"/>
      <c r="E189" s="267"/>
      <c r="F189" s="267"/>
      <c r="G189" s="267"/>
      <c r="H189" s="267"/>
      <c r="I189" s="267"/>
      <c r="J189" s="267"/>
      <c r="K189" s="267"/>
    </row>
    <row r="190" spans="1:11" x14ac:dyDescent="0.25">
      <c r="A190" s="267"/>
      <c r="B190" s="267"/>
      <c r="C190" s="267"/>
      <c r="D190" s="267"/>
      <c r="E190" s="267"/>
      <c r="F190" s="267"/>
      <c r="G190" s="267"/>
      <c r="H190" s="267"/>
      <c r="I190" s="267"/>
      <c r="J190" s="267"/>
      <c r="K190" s="267"/>
    </row>
    <row r="191" spans="1:11" x14ac:dyDescent="0.25">
      <c r="A191" s="267"/>
      <c r="B191" s="267"/>
      <c r="C191" s="267"/>
      <c r="D191" s="267"/>
      <c r="E191" s="267"/>
      <c r="F191" s="267"/>
      <c r="G191" s="267"/>
      <c r="H191" s="267"/>
      <c r="I191" s="267"/>
      <c r="J191" s="267"/>
      <c r="K191" s="267"/>
    </row>
    <row r="192" spans="1:11" x14ac:dyDescent="0.25">
      <c r="A192" s="267"/>
      <c r="B192" s="267"/>
      <c r="C192" s="267"/>
      <c r="D192" s="267"/>
      <c r="E192" s="267"/>
      <c r="F192" s="267"/>
      <c r="G192" s="267"/>
      <c r="H192" s="267"/>
      <c r="I192" s="267"/>
      <c r="J192" s="267"/>
      <c r="K192" s="267"/>
    </row>
  </sheetData>
  <mergeCells count="588"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  <mergeCell ref="A22:C22"/>
    <mergeCell ref="D22:E22"/>
    <mergeCell ref="F22:G22"/>
    <mergeCell ref="H22:K22"/>
    <mergeCell ref="A23:C23"/>
    <mergeCell ref="D23:E23"/>
    <mergeCell ref="F23:G23"/>
    <mergeCell ref="H23:K23"/>
    <mergeCell ref="A14:K14"/>
    <mergeCell ref="A15:K15"/>
    <mergeCell ref="A18:J18"/>
    <mergeCell ref="A19:J19"/>
    <mergeCell ref="A21:C21"/>
    <mergeCell ref="D21:E21"/>
    <mergeCell ref="F21:G21"/>
    <mergeCell ref="H21:K21"/>
    <mergeCell ref="A26:C26"/>
    <mergeCell ref="D26:E26"/>
    <mergeCell ref="F26:G26"/>
    <mergeCell ref="H26:K26"/>
    <mergeCell ref="A29:J29"/>
    <mergeCell ref="A31:J31"/>
    <mergeCell ref="A24:C24"/>
    <mergeCell ref="D24:E24"/>
    <mergeCell ref="F24:G24"/>
    <mergeCell ref="H24:K24"/>
    <mergeCell ref="A25:C25"/>
    <mergeCell ref="D25:E25"/>
    <mergeCell ref="F25:G25"/>
    <mergeCell ref="H25:K25"/>
    <mergeCell ref="A33:C33"/>
    <mergeCell ref="D33:E33"/>
    <mergeCell ref="F33:G33"/>
    <mergeCell ref="I33:K33"/>
    <mergeCell ref="A34:C34"/>
    <mergeCell ref="D34:E34"/>
    <mergeCell ref="F34:G34"/>
    <mergeCell ref="I34:K35"/>
    <mergeCell ref="A35:C35"/>
    <mergeCell ref="D35:E35"/>
    <mergeCell ref="F35:G35"/>
    <mergeCell ref="A36:C36"/>
    <mergeCell ref="D36:E36"/>
    <mergeCell ref="F36:G36"/>
    <mergeCell ref="I36:K36"/>
    <mergeCell ref="A37:C37"/>
    <mergeCell ref="D37:E37"/>
    <mergeCell ref="F37:G37"/>
    <mergeCell ref="I37:K37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57:C57"/>
    <mergeCell ref="D57:E57"/>
    <mergeCell ref="F57:G57"/>
    <mergeCell ref="I57:K57"/>
    <mergeCell ref="A58:C58"/>
    <mergeCell ref="D58:E58"/>
    <mergeCell ref="F58:G58"/>
    <mergeCell ref="I58:K58"/>
    <mergeCell ref="A54:C54"/>
    <mergeCell ref="D54:E54"/>
    <mergeCell ref="F54:G54"/>
    <mergeCell ref="I54:K54"/>
    <mergeCell ref="A55:C55"/>
    <mergeCell ref="D55:E55"/>
    <mergeCell ref="F55:G55"/>
    <mergeCell ref="I55:K55"/>
    <mergeCell ref="A56:C56"/>
    <mergeCell ref="D56:E56"/>
    <mergeCell ref="F56:G56"/>
    <mergeCell ref="I56:K56"/>
    <mergeCell ref="A61:C61"/>
    <mergeCell ref="D61:E61"/>
    <mergeCell ref="F61:G61"/>
    <mergeCell ref="I61:K61"/>
    <mergeCell ref="A62:C62"/>
    <mergeCell ref="D62:E62"/>
    <mergeCell ref="F62:G62"/>
    <mergeCell ref="I62:K62"/>
    <mergeCell ref="A59:C59"/>
    <mergeCell ref="D59:E59"/>
    <mergeCell ref="F59:G59"/>
    <mergeCell ref="I59:K59"/>
    <mergeCell ref="A60:C60"/>
    <mergeCell ref="D60:E60"/>
    <mergeCell ref="F60:G60"/>
    <mergeCell ref="I60:K60"/>
    <mergeCell ref="A65:C65"/>
    <mergeCell ref="D65:E65"/>
    <mergeCell ref="F65:G65"/>
    <mergeCell ref="I65:K65"/>
    <mergeCell ref="A66:C66"/>
    <mergeCell ref="D66:E66"/>
    <mergeCell ref="F66:G66"/>
    <mergeCell ref="I66:K66"/>
    <mergeCell ref="A63:C63"/>
    <mergeCell ref="D63:E63"/>
    <mergeCell ref="F63:G63"/>
    <mergeCell ref="I63:K63"/>
    <mergeCell ref="A64:C64"/>
    <mergeCell ref="D64:E64"/>
    <mergeCell ref="F64:G64"/>
    <mergeCell ref="I64:K64"/>
    <mergeCell ref="A69:C69"/>
    <mergeCell ref="D69:E69"/>
    <mergeCell ref="F69:G69"/>
    <mergeCell ref="I69:K69"/>
    <mergeCell ref="A70:C70"/>
    <mergeCell ref="D70:E70"/>
    <mergeCell ref="F70:G70"/>
    <mergeCell ref="I70:K70"/>
    <mergeCell ref="A67:C67"/>
    <mergeCell ref="D67:E67"/>
    <mergeCell ref="F67:G67"/>
    <mergeCell ref="I67:K67"/>
    <mergeCell ref="A68:C68"/>
    <mergeCell ref="D68:E68"/>
    <mergeCell ref="F68:G68"/>
    <mergeCell ref="I68:K68"/>
    <mergeCell ref="A73:C73"/>
    <mergeCell ref="D73:E73"/>
    <mergeCell ref="F73:G73"/>
    <mergeCell ref="I73:K73"/>
    <mergeCell ref="A74:C74"/>
    <mergeCell ref="D74:E74"/>
    <mergeCell ref="F74:G74"/>
    <mergeCell ref="I74:K74"/>
    <mergeCell ref="A71:C71"/>
    <mergeCell ref="D71:E71"/>
    <mergeCell ref="F71:G71"/>
    <mergeCell ref="I71:K71"/>
    <mergeCell ref="A72:C72"/>
    <mergeCell ref="D72:E72"/>
    <mergeCell ref="F72:G72"/>
    <mergeCell ref="I72:K72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82:C82"/>
    <mergeCell ref="D82:E82"/>
    <mergeCell ref="F82:G82"/>
    <mergeCell ref="I82:K82"/>
    <mergeCell ref="A83:C83"/>
    <mergeCell ref="D83:E83"/>
    <mergeCell ref="F83:G83"/>
    <mergeCell ref="I83:K83"/>
    <mergeCell ref="A79:C79"/>
    <mergeCell ref="D79:E79"/>
    <mergeCell ref="F79:G79"/>
    <mergeCell ref="I79:K79"/>
    <mergeCell ref="A80:C80"/>
    <mergeCell ref="D80:E80"/>
    <mergeCell ref="F80:G80"/>
    <mergeCell ref="I80:K80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90:C90"/>
    <mergeCell ref="D90:E90"/>
    <mergeCell ref="F90:G90"/>
    <mergeCell ref="I90:K90"/>
    <mergeCell ref="A91:C91"/>
    <mergeCell ref="D91:E91"/>
    <mergeCell ref="F91:G91"/>
    <mergeCell ref="I91:K91"/>
    <mergeCell ref="A88:C88"/>
    <mergeCell ref="D88:E88"/>
    <mergeCell ref="F88:G88"/>
    <mergeCell ref="I88:K88"/>
    <mergeCell ref="A89:C89"/>
    <mergeCell ref="D89:E89"/>
    <mergeCell ref="F89:G89"/>
    <mergeCell ref="I89:K89"/>
    <mergeCell ref="A94:C94"/>
    <mergeCell ref="D94:E94"/>
    <mergeCell ref="F94:G94"/>
    <mergeCell ref="I94:K94"/>
    <mergeCell ref="A95:C95"/>
    <mergeCell ref="D95:E95"/>
    <mergeCell ref="F95:G95"/>
    <mergeCell ref="I95:K95"/>
    <mergeCell ref="A92:C92"/>
    <mergeCell ref="D92:E92"/>
    <mergeCell ref="F92:G92"/>
    <mergeCell ref="I92:K92"/>
    <mergeCell ref="A93:C93"/>
    <mergeCell ref="D93:E93"/>
    <mergeCell ref="F93:G93"/>
    <mergeCell ref="I93:K93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D96:E96"/>
    <mergeCell ref="F96:G96"/>
    <mergeCell ref="I96:K96"/>
    <mergeCell ref="A97:C97"/>
    <mergeCell ref="D97:E97"/>
    <mergeCell ref="F97:G97"/>
    <mergeCell ref="I97:K97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I106:K106"/>
    <mergeCell ref="A107:C107"/>
    <mergeCell ref="D107:E107"/>
    <mergeCell ref="F107:G107"/>
    <mergeCell ref="I107:K113"/>
    <mergeCell ref="A108:C108"/>
    <mergeCell ref="D108:E108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F108:G108"/>
    <mergeCell ref="A109:C109"/>
    <mergeCell ref="D109:E109"/>
    <mergeCell ref="F109:G109"/>
    <mergeCell ref="A110:C110"/>
    <mergeCell ref="D110:E110"/>
    <mergeCell ref="F110:G110"/>
    <mergeCell ref="A106:C106"/>
    <mergeCell ref="D106:E106"/>
    <mergeCell ref="F106:G106"/>
    <mergeCell ref="A113:C113"/>
    <mergeCell ref="D113:E113"/>
    <mergeCell ref="F113:G113"/>
    <mergeCell ref="A114:C114"/>
    <mergeCell ref="D114:E114"/>
    <mergeCell ref="F114:G114"/>
    <mergeCell ref="A111:C111"/>
    <mergeCell ref="D111:E111"/>
    <mergeCell ref="F111:G111"/>
    <mergeCell ref="A112:C112"/>
    <mergeCell ref="D112:E112"/>
    <mergeCell ref="F112:G112"/>
    <mergeCell ref="A119:C119"/>
    <mergeCell ref="D119:E119"/>
    <mergeCell ref="F119:G119"/>
    <mergeCell ref="I119:K120"/>
    <mergeCell ref="A120:C120"/>
    <mergeCell ref="D120:E120"/>
    <mergeCell ref="F120:G120"/>
    <mergeCell ref="I114:K114"/>
    <mergeCell ref="A116:K116"/>
    <mergeCell ref="A118:C118"/>
    <mergeCell ref="D118:E118"/>
    <mergeCell ref="F118:G118"/>
    <mergeCell ref="I118:K118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A130:C130"/>
    <mergeCell ref="D130:E130"/>
    <mergeCell ref="F130:G130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45:C145"/>
    <mergeCell ref="D145:E145"/>
    <mergeCell ref="F145:G145"/>
    <mergeCell ref="I145:K145"/>
    <mergeCell ref="A146:C146"/>
    <mergeCell ref="D146:E146"/>
    <mergeCell ref="F146:G146"/>
    <mergeCell ref="I146:K146"/>
    <mergeCell ref="A141:C141"/>
    <mergeCell ref="D141:E141"/>
    <mergeCell ref="F141:G141"/>
    <mergeCell ref="I141:K141"/>
    <mergeCell ref="A144:C144"/>
    <mergeCell ref="D144:E144"/>
    <mergeCell ref="F144:G144"/>
    <mergeCell ref="I144:K144"/>
    <mergeCell ref="D143:E143"/>
    <mergeCell ref="F143:G143"/>
    <mergeCell ref="I143:K143"/>
    <mergeCell ref="A142:C142"/>
    <mergeCell ref="D142:E142"/>
    <mergeCell ref="F142:G142"/>
    <mergeCell ref="I142:K142"/>
    <mergeCell ref="A149:C149"/>
    <mergeCell ref="D149:E149"/>
    <mergeCell ref="F149:G149"/>
    <mergeCell ref="I149:K149"/>
    <mergeCell ref="A150:C150"/>
    <mergeCell ref="D150:E150"/>
    <mergeCell ref="F150:G150"/>
    <mergeCell ref="I150:K150"/>
    <mergeCell ref="A147:C147"/>
    <mergeCell ref="D147:E147"/>
    <mergeCell ref="F147:G147"/>
    <mergeCell ref="I147:K147"/>
    <mergeCell ref="A148:C148"/>
    <mergeCell ref="D148:E148"/>
    <mergeCell ref="F148:G148"/>
    <mergeCell ref="I148:K148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51:C151"/>
    <mergeCell ref="D151:E151"/>
    <mergeCell ref="F151:G151"/>
    <mergeCell ref="I151:K151"/>
    <mergeCell ref="A152:C152"/>
    <mergeCell ref="D152:E152"/>
    <mergeCell ref="F152:G152"/>
    <mergeCell ref="I152:K152"/>
    <mergeCell ref="A157:C157"/>
    <mergeCell ref="D157:E157"/>
    <mergeCell ref="F157:G157"/>
    <mergeCell ref="I157:K157"/>
    <mergeCell ref="A158:C158"/>
    <mergeCell ref="D158:E158"/>
    <mergeCell ref="F158:G158"/>
    <mergeCell ref="I158:K158"/>
    <mergeCell ref="A155:C155"/>
    <mergeCell ref="D155:E155"/>
    <mergeCell ref="F155:G155"/>
    <mergeCell ref="I155:K155"/>
    <mergeCell ref="A156:C156"/>
    <mergeCell ref="D156:E156"/>
    <mergeCell ref="F156:G156"/>
    <mergeCell ref="I156:K156"/>
    <mergeCell ref="A168:C168"/>
    <mergeCell ref="D168:E168"/>
    <mergeCell ref="F168:G168"/>
    <mergeCell ref="I168:K168"/>
    <mergeCell ref="A169:C169"/>
    <mergeCell ref="D169:E169"/>
    <mergeCell ref="F169:G169"/>
    <mergeCell ref="I169:K169"/>
    <mergeCell ref="A159:C159"/>
    <mergeCell ref="D159:E159"/>
    <mergeCell ref="F159:G159"/>
    <mergeCell ref="I159:K159"/>
    <mergeCell ref="A166:K166"/>
    <mergeCell ref="A167:K167"/>
    <mergeCell ref="A172:C172"/>
    <mergeCell ref="D172:E172"/>
    <mergeCell ref="F172:G172"/>
    <mergeCell ref="I172:K172"/>
    <mergeCell ref="A173:C173"/>
    <mergeCell ref="D173:E173"/>
    <mergeCell ref="F173:G173"/>
    <mergeCell ref="I173:K173"/>
    <mergeCell ref="A170:C170"/>
    <mergeCell ref="D170:E170"/>
    <mergeCell ref="F170:G170"/>
    <mergeCell ref="I170:K170"/>
    <mergeCell ref="A171:C171"/>
    <mergeCell ref="D171:E171"/>
    <mergeCell ref="F171:G171"/>
    <mergeCell ref="I171:K171"/>
    <mergeCell ref="F176:G176"/>
    <mergeCell ref="I176:K176"/>
    <mergeCell ref="A177:C177"/>
    <mergeCell ref="D177:E177"/>
    <mergeCell ref="F177:G177"/>
    <mergeCell ref="I177:K177"/>
    <mergeCell ref="A174:C174"/>
    <mergeCell ref="D174:E174"/>
    <mergeCell ref="F174:G174"/>
    <mergeCell ref="I174:K174"/>
    <mergeCell ref="A175:C175"/>
    <mergeCell ref="D175:E175"/>
    <mergeCell ref="F175:G175"/>
    <mergeCell ref="I175:K175"/>
    <mergeCell ref="A188:K188"/>
    <mergeCell ref="A189:K189"/>
    <mergeCell ref="A190:K190"/>
    <mergeCell ref="A191:K191"/>
    <mergeCell ref="A192:K192"/>
    <mergeCell ref="A81:C81"/>
    <mergeCell ref="D81:E81"/>
    <mergeCell ref="F81:G81"/>
    <mergeCell ref="I81:K81"/>
    <mergeCell ref="A143:C143"/>
    <mergeCell ref="A182:K182"/>
    <mergeCell ref="A183:K183"/>
    <mergeCell ref="A184:K184"/>
    <mergeCell ref="A185:K185"/>
    <mergeCell ref="A186:K186"/>
    <mergeCell ref="A187:K187"/>
    <mergeCell ref="A178:C178"/>
    <mergeCell ref="D178:E178"/>
    <mergeCell ref="F178:G178"/>
    <mergeCell ref="I178:K178"/>
    <mergeCell ref="A179:K179"/>
    <mergeCell ref="A180:K180"/>
    <mergeCell ref="A176:C176"/>
    <mergeCell ref="D176:E176"/>
    <mergeCell ref="A139:C139"/>
    <mergeCell ref="D139:E139"/>
    <mergeCell ref="F139:G139"/>
    <mergeCell ref="I139:K139"/>
    <mergeCell ref="A140:C140"/>
    <mergeCell ref="D140:E140"/>
    <mergeCell ref="F140:G140"/>
    <mergeCell ref="I140:K140"/>
    <mergeCell ref="A137:C137"/>
    <mergeCell ref="D137:E137"/>
    <mergeCell ref="F137:G137"/>
    <mergeCell ref="I137:K137"/>
    <mergeCell ref="A138:C138"/>
    <mergeCell ref="D138:E138"/>
    <mergeCell ref="F138:G138"/>
    <mergeCell ref="I138:K138"/>
  </mergeCells>
  <pageMargins left="0.31496062992125984" right="0.11811023622047245" top="0" bottom="0" header="0.31496062992125984" footer="0.31496062992125984"/>
  <pageSetup paperSize="9" scale="76" fitToHeight="6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194"/>
  <sheetViews>
    <sheetView topLeftCell="A125" workbookViewId="0">
      <selection activeCell="A128" sqref="A128:XFD131"/>
    </sheetView>
  </sheetViews>
  <sheetFormatPr defaultRowHeight="15" x14ac:dyDescent="0.25"/>
  <cols>
    <col min="1" max="1" width="15.140625" customWidth="1"/>
    <col min="2" max="2" width="12.28515625" customWidth="1"/>
    <col min="3" max="3" width="16.85546875" customWidth="1"/>
    <col min="4" max="4" width="10" bestFit="1" customWidth="1"/>
    <col min="5" max="5" width="10.7109375" customWidth="1"/>
    <col min="6" max="6" width="9.140625" style="163"/>
    <col min="7" max="7" width="10.85546875" style="163" customWidth="1"/>
    <col min="8" max="8" width="13.42578125" customWidth="1"/>
    <col min="9" max="9" width="9.28515625" customWidth="1"/>
    <col min="10" max="10" width="11.7109375" customWidth="1"/>
    <col min="11" max="11" width="11.28515625" customWidth="1"/>
    <col min="12" max="12" width="11.5703125" bestFit="1" customWidth="1"/>
    <col min="14" max="14" width="10.42578125" bestFit="1" customWidth="1"/>
  </cols>
  <sheetData>
    <row r="1" spans="1:11" ht="15.75" x14ac:dyDescent="0.25">
      <c r="A1" s="1"/>
    </row>
    <row r="2" spans="1:11" ht="15.75" x14ac:dyDescent="0.25">
      <c r="A2" s="316" t="s">
        <v>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1" ht="15.75" x14ac:dyDescent="0.25">
      <c r="A3" s="316" t="s">
        <v>1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5.75" x14ac:dyDescent="0.25">
      <c r="A4" s="316" t="s">
        <v>2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1" ht="15.75" x14ac:dyDescent="0.25">
      <c r="A5" s="316"/>
      <c r="B5" s="267"/>
      <c r="C5" s="267"/>
      <c r="D5" s="267"/>
      <c r="E5" s="267"/>
      <c r="F5" s="267"/>
      <c r="G5" s="267"/>
      <c r="H5" s="267"/>
      <c r="I5" s="267"/>
    </row>
    <row r="6" spans="1:11" x14ac:dyDescent="0.25">
      <c r="A6" s="317" t="s">
        <v>273</v>
      </c>
      <c r="B6" s="318"/>
      <c r="C6" s="318"/>
      <c r="D6" s="318"/>
      <c r="E6" s="318"/>
      <c r="F6" s="318"/>
      <c r="G6" s="318"/>
      <c r="H6" s="318"/>
      <c r="I6" s="318"/>
      <c r="J6" s="318"/>
    </row>
    <row r="7" spans="1:11" ht="15.75" x14ac:dyDescent="0.25">
      <c r="A7" s="316"/>
      <c r="B7" s="267"/>
      <c r="C7" s="267"/>
      <c r="D7" s="267"/>
      <c r="E7" s="267"/>
      <c r="F7" s="267"/>
      <c r="G7" s="267"/>
      <c r="H7" s="267"/>
      <c r="I7" s="267"/>
      <c r="J7" s="267"/>
    </row>
    <row r="8" spans="1:11" ht="46.5" customHeight="1" x14ac:dyDescent="0.25">
      <c r="A8" s="324" t="s">
        <v>3</v>
      </c>
      <c r="B8" s="323"/>
      <c r="C8" s="323"/>
      <c r="D8" s="323"/>
      <c r="E8" s="323"/>
      <c r="F8" s="323"/>
      <c r="G8" s="323"/>
      <c r="H8" s="323"/>
      <c r="I8" s="323"/>
      <c r="J8" s="267"/>
    </row>
    <row r="9" spans="1:11" ht="7.5" customHeight="1" x14ac:dyDescent="0.25">
      <c r="A9" s="316"/>
      <c r="B9" s="267"/>
      <c r="C9" s="267"/>
      <c r="D9" s="267"/>
      <c r="E9" s="267"/>
      <c r="F9" s="267"/>
      <c r="G9" s="267"/>
      <c r="H9" s="267"/>
      <c r="I9" s="267"/>
    </row>
    <row r="10" spans="1:11" ht="134.25" customHeight="1" x14ac:dyDescent="0.25">
      <c r="A10" s="324" t="s">
        <v>34</v>
      </c>
      <c r="B10" s="323"/>
      <c r="C10" s="323"/>
      <c r="D10" s="323"/>
      <c r="E10" s="323"/>
      <c r="F10" s="323"/>
      <c r="G10" s="323"/>
      <c r="H10" s="323"/>
      <c r="I10" s="323"/>
      <c r="J10" s="22"/>
    </row>
    <row r="11" spans="1:11" ht="58.5" customHeight="1" x14ac:dyDescent="0.25">
      <c r="A11" s="408" t="s">
        <v>274</v>
      </c>
      <c r="B11" s="409"/>
      <c r="C11" s="409"/>
      <c r="D11" s="409"/>
      <c r="E11" s="409"/>
      <c r="F11" s="409"/>
      <c r="G11" s="409"/>
      <c r="H11" s="409"/>
      <c r="I11" s="409"/>
      <c r="J11" s="410"/>
    </row>
    <row r="12" spans="1:11" ht="20.25" customHeight="1" x14ac:dyDescent="0.25">
      <c r="A12" s="325" t="s">
        <v>35</v>
      </c>
      <c r="B12" s="326"/>
      <c r="C12" s="326"/>
      <c r="D12" s="326"/>
      <c r="E12" s="326"/>
      <c r="F12" s="326"/>
      <c r="G12" s="326"/>
      <c r="H12" s="326"/>
      <c r="I12" s="326"/>
      <c r="J12" s="326"/>
    </row>
    <row r="13" spans="1:11" ht="60" customHeight="1" x14ac:dyDescent="0.25">
      <c r="A13" s="324" t="s">
        <v>103</v>
      </c>
      <c r="B13" s="468"/>
      <c r="C13" s="468"/>
      <c r="D13" s="468"/>
      <c r="E13" s="468"/>
      <c r="F13" s="468"/>
      <c r="G13" s="468"/>
      <c r="H13" s="468"/>
      <c r="I13" s="468"/>
      <c r="J13" s="469"/>
      <c r="K13" s="169"/>
    </row>
    <row r="14" spans="1:11" ht="32.25" customHeight="1" x14ac:dyDescent="0.25">
      <c r="A14" s="328" t="s">
        <v>32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spans="1:11" ht="30.75" customHeight="1" x14ac:dyDescent="0.25">
      <c r="A15" s="265" t="s">
        <v>108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ht="18.75" customHeight="1" x14ac:dyDescent="0.25">
      <c r="A16" s="169"/>
      <c r="B16" s="169"/>
      <c r="C16" s="169"/>
      <c r="D16" s="169"/>
      <c r="E16" s="169"/>
      <c r="F16" s="164"/>
      <c r="G16" s="164"/>
      <c r="H16" s="169"/>
      <c r="I16" s="169"/>
      <c r="J16" s="169"/>
      <c r="K16" s="169"/>
    </row>
    <row r="17" spans="1:11" ht="18.75" customHeight="1" x14ac:dyDescent="0.25">
      <c r="A17" s="170"/>
      <c r="B17" s="171"/>
      <c r="C17" s="171"/>
      <c r="D17" s="171"/>
      <c r="E17" s="171"/>
      <c r="F17" s="177"/>
      <c r="G17" s="177"/>
      <c r="H17" s="171"/>
      <c r="I17" s="171"/>
      <c r="J17" s="172"/>
    </row>
    <row r="18" spans="1:11" ht="15.75" x14ac:dyDescent="0.25">
      <c r="A18" s="316" t="s">
        <v>4</v>
      </c>
      <c r="B18" s="267"/>
      <c r="C18" s="267"/>
      <c r="D18" s="267"/>
      <c r="E18" s="267"/>
      <c r="F18" s="267"/>
      <c r="G18" s="267"/>
      <c r="H18" s="267"/>
      <c r="I18" s="267"/>
      <c r="J18" s="267"/>
    </row>
    <row r="19" spans="1:11" ht="15.75" x14ac:dyDescent="0.25">
      <c r="A19" s="303" t="s">
        <v>265</v>
      </c>
      <c r="B19" s="304"/>
      <c r="C19" s="304"/>
      <c r="D19" s="304"/>
      <c r="E19" s="304"/>
      <c r="F19" s="304"/>
      <c r="G19" s="304"/>
      <c r="H19" s="304"/>
      <c r="I19" s="304"/>
      <c r="J19" s="304"/>
    </row>
    <row r="20" spans="1:11" ht="15.75" x14ac:dyDescent="0.25">
      <c r="A20" s="2"/>
      <c r="B20" s="176"/>
      <c r="C20" s="176"/>
      <c r="D20" s="176"/>
      <c r="E20" s="176"/>
      <c r="F20" s="188"/>
      <c r="G20" s="188"/>
      <c r="H20" s="176"/>
      <c r="I20" s="176"/>
      <c r="J20" s="176"/>
    </row>
    <row r="21" spans="1:11" ht="15.75" x14ac:dyDescent="0.25">
      <c r="A21" s="314"/>
      <c r="B21" s="327"/>
      <c r="C21" s="327"/>
      <c r="D21" s="235" t="s">
        <v>22</v>
      </c>
      <c r="E21" s="235"/>
      <c r="F21" s="474" t="s">
        <v>6</v>
      </c>
      <c r="G21" s="474"/>
      <c r="H21" s="314" t="s">
        <v>14</v>
      </c>
      <c r="I21" s="235"/>
      <c r="J21" s="235"/>
      <c r="K21" s="327"/>
    </row>
    <row r="22" spans="1:11" ht="29.1" customHeight="1" x14ac:dyDescent="0.25">
      <c r="A22" s="306" t="s">
        <v>7</v>
      </c>
      <c r="B22" s="307"/>
      <c r="C22" s="307"/>
      <c r="D22" s="308">
        <v>8457603</v>
      </c>
      <c r="E22" s="308"/>
      <c r="F22" s="495">
        <f>D22+H22</f>
        <v>8510750</v>
      </c>
      <c r="G22" s="495"/>
      <c r="H22" s="465">
        <v>53147</v>
      </c>
      <c r="I22" s="466"/>
      <c r="J22" s="466"/>
      <c r="K22" s="467"/>
    </row>
    <row r="23" spans="1:11" ht="29.1" customHeight="1" x14ac:dyDescent="0.25">
      <c r="A23" s="306" t="s">
        <v>8</v>
      </c>
      <c r="B23" s="307"/>
      <c r="C23" s="307"/>
      <c r="D23" s="308">
        <v>793315.97</v>
      </c>
      <c r="E23" s="308"/>
      <c r="F23" s="495">
        <f>D23+H23</f>
        <v>793315.97</v>
      </c>
      <c r="G23" s="495"/>
      <c r="H23" s="462"/>
      <c r="I23" s="462"/>
      <c r="J23" s="462"/>
      <c r="K23" s="463"/>
    </row>
    <row r="24" spans="1:11" ht="29.1" customHeight="1" x14ac:dyDescent="0.25">
      <c r="A24" s="306" t="s">
        <v>9</v>
      </c>
      <c r="B24" s="307"/>
      <c r="C24" s="307"/>
      <c r="D24" s="308">
        <v>0</v>
      </c>
      <c r="E24" s="308"/>
      <c r="F24" s="495">
        <f>D24+H24</f>
        <v>0</v>
      </c>
      <c r="G24" s="495"/>
      <c r="H24" s="461"/>
      <c r="I24" s="462"/>
      <c r="J24" s="462"/>
      <c r="K24" s="463"/>
    </row>
    <row r="25" spans="1:11" ht="29.1" customHeight="1" x14ac:dyDescent="0.25">
      <c r="A25" s="311" t="s">
        <v>10</v>
      </c>
      <c r="B25" s="312"/>
      <c r="C25" s="313"/>
      <c r="D25" s="308">
        <v>788121.08</v>
      </c>
      <c r="E25" s="308"/>
      <c r="F25" s="495">
        <f>D25+H25</f>
        <v>788121.08</v>
      </c>
      <c r="G25" s="495"/>
      <c r="H25" s="411"/>
      <c r="I25" s="411"/>
      <c r="J25" s="411"/>
      <c r="K25" s="464"/>
    </row>
    <row r="26" spans="1:11" ht="15.75" x14ac:dyDescent="0.25">
      <c r="A26" s="314" t="s">
        <v>11</v>
      </c>
      <c r="B26" s="315"/>
      <c r="C26" s="315"/>
      <c r="D26" s="300">
        <f>D22+D23+D24+D25</f>
        <v>10039040.050000001</v>
      </c>
      <c r="E26" s="300"/>
      <c r="F26" s="494">
        <f>F22+F23+F24+F25</f>
        <v>10092187.050000001</v>
      </c>
      <c r="G26" s="494"/>
      <c r="H26" s="459">
        <f>H22+H23+H24+H25</f>
        <v>53147</v>
      </c>
      <c r="I26" s="413"/>
      <c r="J26" s="413"/>
      <c r="K26" s="460"/>
    </row>
    <row r="27" spans="1:11" ht="15.75" x14ac:dyDescent="0.25">
      <c r="A27" s="18"/>
      <c r="B27" s="19"/>
      <c r="C27" s="19"/>
      <c r="D27" s="43"/>
      <c r="E27" s="43"/>
      <c r="F27" s="166"/>
      <c r="G27" s="166"/>
      <c r="H27" s="20"/>
      <c r="I27" s="9"/>
      <c r="J27" s="9"/>
    </row>
    <row r="28" spans="1:11" ht="15.75" x14ac:dyDescent="0.25">
      <c r="A28" s="18"/>
      <c r="B28" s="19"/>
      <c r="C28" s="19"/>
      <c r="D28" s="43"/>
      <c r="E28" s="43"/>
      <c r="F28" s="166"/>
      <c r="G28" s="166"/>
      <c r="H28" s="20"/>
      <c r="I28" s="9"/>
      <c r="J28" s="9"/>
    </row>
    <row r="29" spans="1:11" ht="15.75" x14ac:dyDescent="0.25">
      <c r="A29" s="303" t="s">
        <v>264</v>
      </c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1" x14ac:dyDescent="0.25">
      <c r="A30" s="174"/>
      <c r="B30" s="174"/>
      <c r="C30" s="174"/>
      <c r="D30" s="174"/>
      <c r="E30" s="174"/>
      <c r="F30" s="188"/>
      <c r="G30" s="188"/>
      <c r="H30" s="174"/>
      <c r="I30" s="174"/>
      <c r="J30" s="174"/>
    </row>
    <row r="31" spans="1:11" x14ac:dyDescent="0.25">
      <c r="A31" s="305" t="s">
        <v>12</v>
      </c>
      <c r="B31" s="305"/>
      <c r="C31" s="305"/>
      <c r="D31" s="305"/>
      <c r="E31" s="305"/>
      <c r="F31" s="305"/>
      <c r="G31" s="305"/>
      <c r="H31" s="305"/>
      <c r="I31" s="305"/>
      <c r="J31" s="305"/>
    </row>
    <row r="32" spans="1:11" ht="18" customHeight="1" x14ac:dyDescent="0.25">
      <c r="A32" s="180"/>
      <c r="B32" s="180"/>
      <c r="C32" s="180"/>
      <c r="D32" s="180"/>
      <c r="E32" s="180"/>
      <c r="F32" s="167"/>
      <c r="G32" s="167"/>
      <c r="H32" s="180"/>
      <c r="I32" s="180"/>
      <c r="J32" s="180"/>
    </row>
    <row r="33" spans="1:11" s="3" customFormat="1" x14ac:dyDescent="0.25">
      <c r="A33" s="204"/>
      <c r="B33" s="204"/>
      <c r="C33" s="204"/>
      <c r="D33" s="235" t="s">
        <v>22</v>
      </c>
      <c r="E33" s="235"/>
      <c r="F33" s="474" t="s">
        <v>6</v>
      </c>
      <c r="G33" s="474"/>
      <c r="H33" s="175" t="s">
        <v>14</v>
      </c>
      <c r="I33" s="236" t="s">
        <v>13</v>
      </c>
      <c r="J33" s="237"/>
      <c r="K33" s="238"/>
    </row>
    <row r="34" spans="1:11" s="3" customFormat="1" ht="34.5" customHeight="1" x14ac:dyDescent="0.25">
      <c r="A34" s="299" t="s">
        <v>15</v>
      </c>
      <c r="B34" s="299"/>
      <c r="C34" s="299"/>
      <c r="D34" s="227">
        <v>3795306.24</v>
      </c>
      <c r="E34" s="228"/>
      <c r="F34" s="297">
        <f t="shared" ref="F34:F39" si="0">D34+H34</f>
        <v>3795152.8000000003</v>
      </c>
      <c r="G34" s="298"/>
      <c r="H34" s="191">
        <v>-153.44</v>
      </c>
      <c r="I34" s="352" t="s">
        <v>270</v>
      </c>
      <c r="J34" s="496"/>
      <c r="K34" s="497"/>
    </row>
    <row r="35" spans="1:11" s="3" customFormat="1" ht="50.25" customHeight="1" x14ac:dyDescent="0.25">
      <c r="A35" s="248" t="s">
        <v>16</v>
      </c>
      <c r="B35" s="249"/>
      <c r="C35" s="250"/>
      <c r="D35" s="297">
        <v>1146182.47</v>
      </c>
      <c r="E35" s="298"/>
      <c r="F35" s="297">
        <f t="shared" si="0"/>
        <v>1142512.1399999999</v>
      </c>
      <c r="G35" s="298"/>
      <c r="H35" s="190">
        <v>-3670.33</v>
      </c>
      <c r="I35" s="374"/>
      <c r="J35" s="375"/>
      <c r="K35" s="376"/>
    </row>
    <row r="36" spans="1:11" s="3" customFormat="1" ht="24.95" customHeight="1" x14ac:dyDescent="0.25">
      <c r="A36" s="299" t="s">
        <v>18</v>
      </c>
      <c r="B36" s="299"/>
      <c r="C36" s="299"/>
      <c r="D36" s="227">
        <f>SUM(D37:E39)</f>
        <v>17152</v>
      </c>
      <c r="E36" s="228"/>
      <c r="F36" s="297">
        <f t="shared" si="0"/>
        <v>17152</v>
      </c>
      <c r="G36" s="298"/>
      <c r="H36" s="173"/>
      <c r="I36" s="287"/>
      <c r="J36" s="287"/>
      <c r="K36" s="287"/>
    </row>
    <row r="37" spans="1:11" s="3" customFormat="1" ht="16.5" customHeight="1" x14ac:dyDescent="0.25">
      <c r="A37" s="295" t="s">
        <v>58</v>
      </c>
      <c r="B37" s="296"/>
      <c r="C37" s="268"/>
      <c r="D37" s="340">
        <v>14400</v>
      </c>
      <c r="E37" s="363"/>
      <c r="F37" s="377">
        <f t="shared" si="0"/>
        <v>14400</v>
      </c>
      <c r="G37" s="401"/>
      <c r="H37" s="88"/>
      <c r="I37" s="208"/>
      <c r="J37" s="209"/>
      <c r="K37" s="210"/>
    </row>
    <row r="38" spans="1:11" s="3" customFormat="1" ht="16.5" customHeight="1" x14ac:dyDescent="0.25">
      <c r="A38" s="295" t="s">
        <v>59</v>
      </c>
      <c r="B38" s="296"/>
      <c r="C38" s="268"/>
      <c r="D38" s="340">
        <v>2640</v>
      </c>
      <c r="E38" s="363"/>
      <c r="F38" s="377">
        <f t="shared" si="0"/>
        <v>2640</v>
      </c>
      <c r="G38" s="401"/>
      <c r="H38" s="88"/>
      <c r="I38" s="287"/>
      <c r="J38" s="287"/>
      <c r="K38" s="287"/>
    </row>
    <row r="39" spans="1:11" s="3" customFormat="1" ht="16.5" customHeight="1" x14ac:dyDescent="0.25">
      <c r="A39" s="193" t="s">
        <v>60</v>
      </c>
      <c r="B39" s="260"/>
      <c r="C39" s="261"/>
      <c r="D39" s="340">
        <v>112</v>
      </c>
      <c r="E39" s="363"/>
      <c r="F39" s="377">
        <f t="shared" si="0"/>
        <v>112</v>
      </c>
      <c r="G39" s="401"/>
      <c r="H39" s="88"/>
      <c r="I39" s="208"/>
      <c r="J39" s="209"/>
      <c r="K39" s="210"/>
    </row>
    <row r="40" spans="1:11" s="3" customFormat="1" ht="24.95" customHeight="1" x14ac:dyDescent="0.25">
      <c r="A40" s="248" t="s">
        <v>177</v>
      </c>
      <c r="B40" s="249"/>
      <c r="C40" s="250"/>
      <c r="D40" s="227">
        <f>D41+D42+D43</f>
        <v>32000</v>
      </c>
      <c r="E40" s="228"/>
      <c r="F40" s="297">
        <f>D40+H40</f>
        <v>32000</v>
      </c>
      <c r="G40" s="298"/>
      <c r="H40" s="173"/>
      <c r="I40" s="273"/>
      <c r="J40" s="274"/>
      <c r="K40" s="275"/>
    </row>
    <row r="41" spans="1:11" s="3" customFormat="1" ht="27" customHeight="1" x14ac:dyDescent="0.25">
      <c r="A41" s="193" t="s">
        <v>147</v>
      </c>
      <c r="B41" s="205"/>
      <c r="C41" s="206"/>
      <c r="D41" s="377">
        <v>10000</v>
      </c>
      <c r="E41" s="378"/>
      <c r="F41" s="377">
        <v>10000</v>
      </c>
      <c r="G41" s="401"/>
      <c r="H41" s="88"/>
      <c r="I41" s="208"/>
      <c r="J41" s="443"/>
      <c r="K41" s="444"/>
    </row>
    <row r="42" spans="1:11" s="3" customFormat="1" ht="16.5" customHeight="1" x14ac:dyDescent="0.25">
      <c r="A42" s="193" t="s">
        <v>145</v>
      </c>
      <c r="B42" s="205"/>
      <c r="C42" s="206"/>
      <c r="D42" s="377">
        <v>12000</v>
      </c>
      <c r="E42" s="378"/>
      <c r="F42" s="377">
        <v>12000</v>
      </c>
      <c r="G42" s="401"/>
      <c r="H42" s="88"/>
      <c r="I42" s="208"/>
      <c r="J42" s="443"/>
      <c r="K42" s="444"/>
    </row>
    <row r="43" spans="1:11" s="3" customFormat="1" ht="27" customHeight="1" x14ac:dyDescent="0.25">
      <c r="A43" s="193" t="s">
        <v>146</v>
      </c>
      <c r="B43" s="205"/>
      <c r="C43" s="206"/>
      <c r="D43" s="377">
        <v>10000</v>
      </c>
      <c r="E43" s="378"/>
      <c r="F43" s="377">
        <v>10000</v>
      </c>
      <c r="G43" s="401"/>
      <c r="H43" s="88"/>
      <c r="I43" s="208"/>
      <c r="J43" s="443"/>
      <c r="K43" s="444"/>
    </row>
    <row r="44" spans="1:11" s="3" customFormat="1" ht="24.95" customHeight="1" x14ac:dyDescent="0.25">
      <c r="A44" s="248" t="s">
        <v>17</v>
      </c>
      <c r="B44" s="249"/>
      <c r="C44" s="250"/>
      <c r="D44" s="227">
        <f>SUM(D45:E47)</f>
        <v>423117.98000000004</v>
      </c>
      <c r="E44" s="228"/>
      <c r="F44" s="297">
        <f>H44+D44</f>
        <v>423117.98000000004</v>
      </c>
      <c r="G44" s="298"/>
      <c r="H44" s="190">
        <f>SUM(H45:H47)</f>
        <v>0</v>
      </c>
      <c r="I44" s="208"/>
      <c r="J44" s="209"/>
      <c r="K44" s="210"/>
    </row>
    <row r="45" spans="1:11" s="3" customFormat="1" ht="16.5" customHeight="1" x14ac:dyDescent="0.25">
      <c r="A45" s="193" t="s">
        <v>23</v>
      </c>
      <c r="B45" s="205"/>
      <c r="C45" s="206"/>
      <c r="D45" s="340">
        <v>394386</v>
      </c>
      <c r="E45" s="363"/>
      <c r="F45" s="377">
        <f>H45+D45</f>
        <v>394386</v>
      </c>
      <c r="G45" s="401"/>
      <c r="H45" s="173"/>
      <c r="I45" s="273"/>
      <c r="J45" s="274"/>
      <c r="K45" s="275"/>
    </row>
    <row r="46" spans="1:11" s="3" customFormat="1" ht="16.5" customHeight="1" x14ac:dyDescent="0.25">
      <c r="A46" s="193" t="s">
        <v>24</v>
      </c>
      <c r="B46" s="205"/>
      <c r="C46" s="206"/>
      <c r="D46" s="340">
        <v>14779.52</v>
      </c>
      <c r="E46" s="363"/>
      <c r="F46" s="377">
        <f>H46+D46</f>
        <v>14779.52</v>
      </c>
      <c r="G46" s="401"/>
      <c r="H46" s="88"/>
      <c r="I46" s="208"/>
      <c r="J46" s="209"/>
      <c r="K46" s="210"/>
    </row>
    <row r="47" spans="1:11" s="3" customFormat="1" ht="27" customHeight="1" x14ac:dyDescent="0.25">
      <c r="A47" s="193" t="s">
        <v>40</v>
      </c>
      <c r="B47" s="205"/>
      <c r="C47" s="206"/>
      <c r="D47" s="340">
        <v>13952.46</v>
      </c>
      <c r="E47" s="363"/>
      <c r="F47" s="377">
        <f>H47+D47</f>
        <v>13952.46</v>
      </c>
      <c r="G47" s="401"/>
      <c r="H47" s="88"/>
      <c r="I47" s="208"/>
      <c r="J47" s="209"/>
      <c r="K47" s="210"/>
    </row>
    <row r="48" spans="1:11" s="3" customFormat="1" ht="24.95" customHeight="1" x14ac:dyDescent="0.25">
      <c r="A48" s="248" t="s">
        <v>19</v>
      </c>
      <c r="B48" s="249"/>
      <c r="C48" s="250"/>
      <c r="D48" s="227">
        <f>SUM(D49:E57)</f>
        <v>235480.69</v>
      </c>
      <c r="E48" s="228"/>
      <c r="F48" s="297">
        <f>D48+H48</f>
        <v>235480.69</v>
      </c>
      <c r="G48" s="298"/>
      <c r="H48" s="173">
        <f>SUM(H49:H57)</f>
        <v>0</v>
      </c>
      <c r="I48" s="273"/>
      <c r="J48" s="274"/>
      <c r="K48" s="275"/>
    </row>
    <row r="49" spans="1:11" s="3" customFormat="1" ht="82.5" customHeight="1" x14ac:dyDescent="0.25">
      <c r="A49" s="193" t="s">
        <v>207</v>
      </c>
      <c r="B49" s="205"/>
      <c r="C49" s="206"/>
      <c r="D49" s="377">
        <v>39000</v>
      </c>
      <c r="E49" s="378"/>
      <c r="F49" s="377">
        <f t="shared" ref="F49:F57" si="1">D49+H49</f>
        <v>39000</v>
      </c>
      <c r="G49" s="401"/>
      <c r="H49" s="88"/>
      <c r="I49" s="273"/>
      <c r="J49" s="274"/>
      <c r="K49" s="275"/>
    </row>
    <row r="50" spans="1:11" s="3" customFormat="1" ht="39.75" hidden="1" customHeight="1" x14ac:dyDescent="0.25">
      <c r="A50" s="193" t="s">
        <v>25</v>
      </c>
      <c r="B50" s="205"/>
      <c r="C50" s="206"/>
      <c r="D50" s="377">
        <v>0</v>
      </c>
      <c r="E50" s="378"/>
      <c r="F50" s="377">
        <f t="shared" si="1"/>
        <v>0</v>
      </c>
      <c r="G50" s="401"/>
      <c r="H50" s="88">
        <v>0</v>
      </c>
      <c r="I50" s="402"/>
      <c r="J50" s="403"/>
      <c r="K50" s="404"/>
    </row>
    <row r="51" spans="1:11" s="3" customFormat="1" ht="51.75" customHeight="1" x14ac:dyDescent="0.25">
      <c r="A51" s="193" t="s">
        <v>45</v>
      </c>
      <c r="B51" s="205"/>
      <c r="C51" s="206"/>
      <c r="D51" s="377">
        <v>115288.8</v>
      </c>
      <c r="E51" s="378"/>
      <c r="F51" s="377">
        <f t="shared" si="1"/>
        <v>115288.8</v>
      </c>
      <c r="G51" s="401"/>
      <c r="H51" s="88"/>
      <c r="I51" s="288"/>
      <c r="J51" s="289"/>
      <c r="K51" s="290"/>
    </row>
    <row r="52" spans="1:11" s="3" customFormat="1" ht="16.5" customHeight="1" x14ac:dyDescent="0.25">
      <c r="A52" s="193" t="s">
        <v>50</v>
      </c>
      <c r="B52" s="205"/>
      <c r="C52" s="206"/>
      <c r="D52" s="377">
        <v>35851.199999999997</v>
      </c>
      <c r="E52" s="378"/>
      <c r="F52" s="377">
        <f t="shared" si="1"/>
        <v>35851.199999999997</v>
      </c>
      <c r="G52" s="401"/>
      <c r="H52" s="88"/>
      <c r="I52" s="208"/>
      <c r="J52" s="209"/>
      <c r="K52" s="210"/>
    </row>
    <row r="53" spans="1:11" s="3" customFormat="1" ht="16.5" customHeight="1" x14ac:dyDescent="0.25">
      <c r="A53" s="193" t="s">
        <v>26</v>
      </c>
      <c r="B53" s="205"/>
      <c r="C53" s="206"/>
      <c r="D53" s="377">
        <v>20000</v>
      </c>
      <c r="E53" s="378"/>
      <c r="F53" s="377">
        <f t="shared" si="1"/>
        <v>20000</v>
      </c>
      <c r="G53" s="401"/>
      <c r="H53" s="90"/>
      <c r="I53" s="273"/>
      <c r="J53" s="274"/>
      <c r="K53" s="275"/>
    </row>
    <row r="54" spans="1:11" s="3" customFormat="1" ht="27" customHeight="1" x14ac:dyDescent="0.25">
      <c r="A54" s="193" t="s">
        <v>41</v>
      </c>
      <c r="B54" s="211"/>
      <c r="C54" s="212"/>
      <c r="D54" s="377">
        <v>2400</v>
      </c>
      <c r="E54" s="397"/>
      <c r="F54" s="377">
        <f t="shared" si="1"/>
        <v>2400</v>
      </c>
      <c r="G54" s="401"/>
      <c r="H54" s="88"/>
      <c r="I54" s="288"/>
      <c r="J54" s="289"/>
      <c r="K54" s="290"/>
    </row>
    <row r="55" spans="1:11" s="3" customFormat="1" ht="27" customHeight="1" x14ac:dyDescent="0.25">
      <c r="A55" s="229" t="s">
        <v>110</v>
      </c>
      <c r="B55" s="398"/>
      <c r="C55" s="399"/>
      <c r="D55" s="377">
        <v>8000</v>
      </c>
      <c r="E55" s="400"/>
      <c r="F55" s="377">
        <f t="shared" si="1"/>
        <v>8000</v>
      </c>
      <c r="G55" s="401"/>
      <c r="H55" s="88"/>
      <c r="I55" s="402"/>
      <c r="J55" s="403"/>
      <c r="K55" s="404"/>
    </row>
    <row r="56" spans="1:11" s="3" customFormat="1" ht="16.5" customHeight="1" x14ac:dyDescent="0.25">
      <c r="A56" s="193" t="s">
        <v>148</v>
      </c>
      <c r="B56" s="205"/>
      <c r="C56" s="206"/>
      <c r="D56" s="377">
        <v>11340</v>
      </c>
      <c r="E56" s="378"/>
      <c r="F56" s="377">
        <f t="shared" si="1"/>
        <v>11340</v>
      </c>
      <c r="G56" s="401"/>
      <c r="H56" s="88"/>
      <c r="I56" s="208"/>
      <c r="J56" s="209"/>
      <c r="K56" s="210"/>
    </row>
    <row r="57" spans="1:11" s="3" customFormat="1" ht="25.5" customHeight="1" x14ac:dyDescent="0.25">
      <c r="A57" s="193" t="s">
        <v>219</v>
      </c>
      <c r="B57" s="205"/>
      <c r="C57" s="206"/>
      <c r="D57" s="377">
        <v>3600.69</v>
      </c>
      <c r="E57" s="378"/>
      <c r="F57" s="377">
        <f t="shared" si="1"/>
        <v>3600.69</v>
      </c>
      <c r="G57" s="401"/>
      <c r="H57" s="88"/>
      <c r="I57" s="208"/>
      <c r="J57" s="209"/>
      <c r="K57" s="210"/>
    </row>
    <row r="58" spans="1:11" s="3" customFormat="1" ht="24.95" customHeight="1" x14ac:dyDescent="0.25">
      <c r="A58" s="248" t="s">
        <v>20</v>
      </c>
      <c r="B58" s="249"/>
      <c r="C58" s="250"/>
      <c r="D58" s="227">
        <f>SUM(D60:E74)</f>
        <v>2014864</v>
      </c>
      <c r="E58" s="228"/>
      <c r="F58" s="297">
        <f>SUM(F60:G74)</f>
        <v>2014864</v>
      </c>
      <c r="G58" s="298"/>
      <c r="H58" s="190">
        <f>SUM(H59:H74)</f>
        <v>0</v>
      </c>
      <c r="I58" s="287"/>
      <c r="J58" s="287"/>
      <c r="K58" s="287"/>
    </row>
    <row r="59" spans="1:11" s="3" customFormat="1" ht="77.25" hidden="1" customHeight="1" x14ac:dyDescent="0.25">
      <c r="A59" s="193" t="s">
        <v>51</v>
      </c>
      <c r="B59" s="260"/>
      <c r="C59" s="261"/>
      <c r="D59" s="391">
        <f>9180+22320</f>
        <v>31500</v>
      </c>
      <c r="E59" s="393"/>
      <c r="F59" s="492">
        <f t="shared" ref="F59:F88" si="2">D59+H59</f>
        <v>31500</v>
      </c>
      <c r="G59" s="493"/>
      <c r="H59" s="78"/>
      <c r="I59" s="208"/>
      <c r="J59" s="256"/>
      <c r="K59" s="257"/>
    </row>
    <row r="60" spans="1:11" s="3" customFormat="1" ht="54.75" hidden="1" customHeight="1" x14ac:dyDescent="0.25">
      <c r="A60" s="193" t="s">
        <v>81</v>
      </c>
      <c r="B60" s="205"/>
      <c r="C60" s="206"/>
      <c r="D60" s="391">
        <v>0</v>
      </c>
      <c r="E60" s="392"/>
      <c r="F60" s="492">
        <f t="shared" si="2"/>
        <v>0</v>
      </c>
      <c r="G60" s="493"/>
      <c r="H60" s="78">
        <v>0</v>
      </c>
      <c r="I60" s="288">
        <v>0</v>
      </c>
      <c r="J60" s="289"/>
      <c r="K60" s="290"/>
    </row>
    <row r="61" spans="1:11" s="3" customFormat="1" ht="38.25" customHeight="1" x14ac:dyDescent="0.25">
      <c r="A61" s="193" t="s">
        <v>27</v>
      </c>
      <c r="B61" s="205"/>
      <c r="C61" s="206"/>
      <c r="D61" s="391">
        <v>27947.4</v>
      </c>
      <c r="E61" s="392"/>
      <c r="F61" s="492">
        <f t="shared" si="2"/>
        <v>27947.4</v>
      </c>
      <c r="G61" s="493"/>
      <c r="H61" s="78"/>
      <c r="I61" s="402"/>
      <c r="J61" s="403"/>
      <c r="K61" s="404"/>
    </row>
    <row r="62" spans="1:11" s="3" customFormat="1" ht="16.5" customHeight="1" x14ac:dyDescent="0.25">
      <c r="A62" s="193" t="s">
        <v>42</v>
      </c>
      <c r="B62" s="205"/>
      <c r="C62" s="206"/>
      <c r="D62" s="391">
        <v>17193</v>
      </c>
      <c r="E62" s="392"/>
      <c r="F62" s="492">
        <f t="shared" si="2"/>
        <v>17193</v>
      </c>
      <c r="G62" s="493"/>
      <c r="H62" s="78"/>
      <c r="I62" s="288"/>
      <c r="J62" s="289"/>
      <c r="K62" s="290"/>
    </row>
    <row r="63" spans="1:11" s="3" customFormat="1" ht="63" customHeight="1" x14ac:dyDescent="0.25">
      <c r="A63" s="193" t="s">
        <v>94</v>
      </c>
      <c r="B63" s="205"/>
      <c r="C63" s="206"/>
      <c r="D63" s="391">
        <v>55000</v>
      </c>
      <c r="E63" s="392"/>
      <c r="F63" s="492">
        <f t="shared" si="2"/>
        <v>55000</v>
      </c>
      <c r="G63" s="493"/>
      <c r="H63" s="78"/>
      <c r="I63" s="288"/>
      <c r="J63" s="289"/>
      <c r="K63" s="290"/>
    </row>
    <row r="64" spans="1:11" s="3" customFormat="1" ht="27" customHeight="1" x14ac:dyDescent="0.25">
      <c r="A64" s="193" t="s">
        <v>93</v>
      </c>
      <c r="B64" s="205"/>
      <c r="C64" s="206"/>
      <c r="D64" s="391">
        <v>35385.599999999999</v>
      </c>
      <c r="E64" s="392"/>
      <c r="F64" s="492">
        <f t="shared" si="2"/>
        <v>35385.599999999999</v>
      </c>
      <c r="G64" s="493"/>
      <c r="H64" s="78"/>
      <c r="I64" s="273"/>
      <c r="J64" s="274"/>
      <c r="K64" s="275"/>
    </row>
    <row r="65" spans="1:14" s="3" customFormat="1" ht="16.5" customHeight="1" x14ac:dyDescent="0.25">
      <c r="A65" s="193" t="s">
        <v>95</v>
      </c>
      <c r="B65" s="205"/>
      <c r="C65" s="206"/>
      <c r="D65" s="391">
        <v>300960</v>
      </c>
      <c r="E65" s="392"/>
      <c r="F65" s="492">
        <f t="shared" si="2"/>
        <v>300960</v>
      </c>
      <c r="G65" s="493"/>
      <c r="H65" s="78"/>
      <c r="I65" s="273"/>
      <c r="J65" s="274"/>
      <c r="K65" s="275"/>
    </row>
    <row r="66" spans="1:14" s="3" customFormat="1" ht="27" customHeight="1" x14ac:dyDescent="0.25">
      <c r="A66" s="193" t="s">
        <v>156</v>
      </c>
      <c r="B66" s="205"/>
      <c r="C66" s="206"/>
      <c r="D66" s="391">
        <v>900984</v>
      </c>
      <c r="E66" s="392"/>
      <c r="F66" s="492">
        <f t="shared" si="2"/>
        <v>900984</v>
      </c>
      <c r="G66" s="493"/>
      <c r="H66" s="78"/>
      <c r="I66" s="273"/>
      <c r="J66" s="274"/>
      <c r="K66" s="275"/>
    </row>
    <row r="67" spans="1:14" s="3" customFormat="1" ht="27" customHeight="1" x14ac:dyDescent="0.25">
      <c r="A67" s="193" t="s">
        <v>155</v>
      </c>
      <c r="B67" s="205"/>
      <c r="C67" s="206"/>
      <c r="D67" s="391">
        <v>341502</v>
      </c>
      <c r="E67" s="392"/>
      <c r="F67" s="492">
        <f t="shared" si="2"/>
        <v>341502</v>
      </c>
      <c r="G67" s="493"/>
      <c r="H67" s="78"/>
      <c r="I67" s="273"/>
      <c r="J67" s="274"/>
      <c r="K67" s="275"/>
    </row>
    <row r="68" spans="1:14" s="3" customFormat="1" ht="27" customHeight="1" x14ac:dyDescent="0.25">
      <c r="A68" s="193" t="s">
        <v>157</v>
      </c>
      <c r="B68" s="205"/>
      <c r="C68" s="206"/>
      <c r="D68" s="391">
        <v>111412</v>
      </c>
      <c r="E68" s="392"/>
      <c r="F68" s="492">
        <f t="shared" si="2"/>
        <v>111412</v>
      </c>
      <c r="G68" s="493"/>
      <c r="H68" s="78"/>
      <c r="I68" s="273"/>
      <c r="J68" s="274"/>
      <c r="K68" s="275"/>
    </row>
    <row r="69" spans="1:14" s="3" customFormat="1" ht="16.5" customHeight="1" x14ac:dyDescent="0.25">
      <c r="A69" s="193" t="s">
        <v>38</v>
      </c>
      <c r="B69" s="205"/>
      <c r="C69" s="206"/>
      <c r="D69" s="340">
        <v>4000</v>
      </c>
      <c r="E69" s="363"/>
      <c r="F69" s="377">
        <f t="shared" si="2"/>
        <v>4000</v>
      </c>
      <c r="G69" s="401"/>
      <c r="H69" s="88"/>
      <c r="I69" s="208"/>
      <c r="J69" s="209"/>
      <c r="K69" s="210"/>
    </row>
    <row r="70" spans="1:14" s="3" customFormat="1" ht="16.5" customHeight="1" x14ac:dyDescent="0.25">
      <c r="A70" s="193" t="s">
        <v>49</v>
      </c>
      <c r="B70" s="205"/>
      <c r="C70" s="206"/>
      <c r="D70" s="340">
        <v>18900</v>
      </c>
      <c r="E70" s="363"/>
      <c r="F70" s="377">
        <f t="shared" si="2"/>
        <v>18900</v>
      </c>
      <c r="G70" s="401"/>
      <c r="H70" s="88"/>
      <c r="I70" s="288"/>
      <c r="J70" s="289"/>
      <c r="K70" s="290"/>
      <c r="N70" s="53"/>
    </row>
    <row r="71" spans="1:14" s="3" customFormat="1" ht="16.5" customHeight="1" x14ac:dyDescent="0.25">
      <c r="A71" s="193" t="s">
        <v>278</v>
      </c>
      <c r="B71" s="211"/>
      <c r="C71" s="212"/>
      <c r="D71" s="340">
        <v>7500</v>
      </c>
      <c r="E71" s="363"/>
      <c r="F71" s="377">
        <f t="shared" si="2"/>
        <v>7500</v>
      </c>
      <c r="G71" s="401"/>
      <c r="H71" s="88"/>
      <c r="I71" s="208"/>
      <c r="J71" s="209"/>
      <c r="K71" s="210"/>
    </row>
    <row r="72" spans="1:14" s="3" customFormat="1" ht="16.5" customHeight="1" x14ac:dyDescent="0.25">
      <c r="A72" s="193" t="s">
        <v>39</v>
      </c>
      <c r="B72" s="205"/>
      <c r="C72" s="206"/>
      <c r="D72" s="340">
        <v>44740</v>
      </c>
      <c r="E72" s="363"/>
      <c r="F72" s="377">
        <f>D72+H72</f>
        <v>44740</v>
      </c>
      <c r="G72" s="401"/>
      <c r="H72" s="88"/>
      <c r="I72" s="288"/>
      <c r="J72" s="289"/>
      <c r="K72" s="290"/>
    </row>
    <row r="73" spans="1:14" s="3" customFormat="1" ht="38.25" customHeight="1" x14ac:dyDescent="0.25">
      <c r="A73" s="193" t="s">
        <v>153</v>
      </c>
      <c r="B73" s="194"/>
      <c r="C73" s="195"/>
      <c r="D73" s="340">
        <v>22740</v>
      </c>
      <c r="E73" s="363"/>
      <c r="F73" s="377">
        <f>D73+H73</f>
        <v>22740</v>
      </c>
      <c r="G73" s="401"/>
      <c r="H73" s="88"/>
      <c r="I73" s="270"/>
      <c r="J73" s="338"/>
      <c r="K73" s="339"/>
    </row>
    <row r="74" spans="1:14" s="3" customFormat="1" ht="16.5" customHeight="1" x14ac:dyDescent="0.25">
      <c r="A74" s="193" t="s">
        <v>154</v>
      </c>
      <c r="B74" s="194"/>
      <c r="C74" s="195"/>
      <c r="D74" s="340">
        <v>126600</v>
      </c>
      <c r="E74" s="363"/>
      <c r="F74" s="377">
        <f>D74+H74</f>
        <v>126600</v>
      </c>
      <c r="G74" s="401"/>
      <c r="H74" s="88"/>
      <c r="I74" s="270"/>
      <c r="J74" s="338"/>
      <c r="K74" s="339"/>
    </row>
    <row r="75" spans="1:14" s="3" customFormat="1" ht="24.95" customHeight="1" x14ac:dyDescent="0.25">
      <c r="A75" s="248" t="s">
        <v>21</v>
      </c>
      <c r="B75" s="249"/>
      <c r="C75" s="250"/>
      <c r="D75" s="227">
        <f>SUM(D76:E82)</f>
        <v>240976.62</v>
      </c>
      <c r="E75" s="228"/>
      <c r="F75" s="297">
        <f>D75+H75</f>
        <v>296854.62</v>
      </c>
      <c r="G75" s="298"/>
      <c r="H75" s="173">
        <f>SUM(H76:H82)</f>
        <v>55878</v>
      </c>
      <c r="I75" s="287"/>
      <c r="J75" s="287"/>
      <c r="K75" s="287"/>
    </row>
    <row r="76" spans="1:14" s="3" customFormat="1" ht="16.5" customHeight="1" x14ac:dyDescent="0.25">
      <c r="A76" s="193" t="s">
        <v>62</v>
      </c>
      <c r="B76" s="205"/>
      <c r="C76" s="206"/>
      <c r="D76" s="340">
        <v>126000</v>
      </c>
      <c r="E76" s="363"/>
      <c r="F76" s="377">
        <f t="shared" si="2"/>
        <v>126000</v>
      </c>
      <c r="G76" s="401"/>
      <c r="H76" s="90"/>
      <c r="I76" s="208"/>
      <c r="J76" s="209"/>
      <c r="K76" s="210"/>
    </row>
    <row r="77" spans="1:14" s="3" customFormat="1" ht="16.5" customHeight="1" x14ac:dyDescent="0.25">
      <c r="A77" s="193" t="s">
        <v>221</v>
      </c>
      <c r="B77" s="205"/>
      <c r="C77" s="206"/>
      <c r="D77" s="340">
        <v>15243.97</v>
      </c>
      <c r="E77" s="363"/>
      <c r="F77" s="377">
        <f t="shared" si="2"/>
        <v>15243.97</v>
      </c>
      <c r="G77" s="401"/>
      <c r="H77" s="90"/>
      <c r="I77" s="402"/>
      <c r="J77" s="403"/>
      <c r="K77" s="404"/>
    </row>
    <row r="78" spans="1:14" s="3" customFormat="1" ht="16.5" customHeight="1" x14ac:dyDescent="0.25">
      <c r="A78" s="193" t="s">
        <v>79</v>
      </c>
      <c r="B78" s="205"/>
      <c r="C78" s="206"/>
      <c r="D78" s="340">
        <v>9783.68</v>
      </c>
      <c r="E78" s="363"/>
      <c r="F78" s="377">
        <f t="shared" si="2"/>
        <v>9783.68</v>
      </c>
      <c r="G78" s="401"/>
      <c r="H78" s="90"/>
      <c r="I78" s="402"/>
      <c r="J78" s="403"/>
      <c r="K78" s="404"/>
    </row>
    <row r="79" spans="1:14" s="3" customFormat="1" ht="16.5" customHeight="1" x14ac:dyDescent="0.25">
      <c r="A79" s="193" t="s">
        <v>227</v>
      </c>
      <c r="B79" s="205"/>
      <c r="C79" s="206"/>
      <c r="D79" s="340">
        <v>48348.97</v>
      </c>
      <c r="E79" s="363"/>
      <c r="F79" s="377">
        <f t="shared" si="2"/>
        <v>48348.97</v>
      </c>
      <c r="G79" s="401"/>
      <c r="H79" s="88"/>
      <c r="I79" s="422"/>
      <c r="J79" s="422"/>
      <c r="K79" s="422"/>
    </row>
    <row r="80" spans="1:14" s="3" customFormat="1" ht="17.25" customHeight="1" x14ac:dyDescent="0.25">
      <c r="A80" s="193" t="s">
        <v>261</v>
      </c>
      <c r="B80" s="205"/>
      <c r="C80" s="206"/>
      <c r="D80" s="340">
        <v>41600</v>
      </c>
      <c r="E80" s="363"/>
      <c r="F80" s="377">
        <f t="shared" ref="F80" si="3">D80+H80</f>
        <v>41600</v>
      </c>
      <c r="G80" s="401"/>
      <c r="H80" s="88"/>
      <c r="I80" s="273"/>
      <c r="J80" s="274"/>
      <c r="K80" s="275"/>
    </row>
    <row r="81" spans="1:12" s="3" customFormat="1" ht="17.25" customHeight="1" x14ac:dyDescent="0.25">
      <c r="A81" s="193" t="s">
        <v>271</v>
      </c>
      <c r="B81" s="205"/>
      <c r="C81" s="206"/>
      <c r="D81" s="340"/>
      <c r="E81" s="363"/>
      <c r="F81" s="377">
        <f t="shared" ref="F81" si="4">D81+H81</f>
        <v>29478</v>
      </c>
      <c r="G81" s="401"/>
      <c r="H81" s="88">
        <v>29478</v>
      </c>
      <c r="I81" s="352" t="s">
        <v>275</v>
      </c>
      <c r="J81" s="353"/>
      <c r="K81" s="354"/>
    </row>
    <row r="82" spans="1:12" s="3" customFormat="1" ht="17.25" customHeight="1" x14ac:dyDescent="0.25">
      <c r="A82" s="193" t="s">
        <v>272</v>
      </c>
      <c r="B82" s="205"/>
      <c r="C82" s="206"/>
      <c r="D82" s="340"/>
      <c r="E82" s="363"/>
      <c r="F82" s="377">
        <f t="shared" si="2"/>
        <v>26400</v>
      </c>
      <c r="G82" s="401"/>
      <c r="H82" s="88">
        <f>24*1100</f>
        <v>26400</v>
      </c>
      <c r="I82" s="374"/>
      <c r="J82" s="375"/>
      <c r="K82" s="376"/>
    </row>
    <row r="83" spans="1:12" s="35" customFormat="1" ht="54" customHeight="1" x14ac:dyDescent="0.25">
      <c r="A83" s="224" t="s">
        <v>43</v>
      </c>
      <c r="B83" s="225"/>
      <c r="C83" s="226"/>
      <c r="D83" s="227">
        <v>8423</v>
      </c>
      <c r="E83" s="228"/>
      <c r="F83" s="297">
        <f t="shared" si="2"/>
        <v>8423</v>
      </c>
      <c r="G83" s="298"/>
      <c r="H83" s="190"/>
      <c r="I83" s="270"/>
      <c r="J83" s="338"/>
      <c r="K83" s="339"/>
      <c r="L83" s="192"/>
    </row>
    <row r="84" spans="1:12" s="35" customFormat="1" ht="30" customHeight="1" x14ac:dyDescent="0.25">
      <c r="A84" s="224" t="s">
        <v>53</v>
      </c>
      <c r="B84" s="279"/>
      <c r="C84" s="280"/>
      <c r="D84" s="227">
        <f>SUM(D85:E88)</f>
        <v>261601</v>
      </c>
      <c r="E84" s="251"/>
      <c r="F84" s="297">
        <f t="shared" si="2"/>
        <v>261601</v>
      </c>
      <c r="G84" s="298"/>
      <c r="H84" s="190">
        <f>H85+H86+H87+H88</f>
        <v>0</v>
      </c>
      <c r="I84" s="282"/>
      <c r="J84" s="283"/>
      <c r="K84" s="284"/>
    </row>
    <row r="85" spans="1:12" s="3" customFormat="1" ht="16.5" customHeight="1" x14ac:dyDescent="0.25">
      <c r="A85" s="193" t="s">
        <v>46</v>
      </c>
      <c r="B85" s="205"/>
      <c r="C85" s="206"/>
      <c r="D85" s="340">
        <v>577</v>
      </c>
      <c r="E85" s="363"/>
      <c r="F85" s="377">
        <f t="shared" si="2"/>
        <v>577</v>
      </c>
      <c r="G85" s="401"/>
      <c r="H85" s="88"/>
      <c r="I85" s="456"/>
      <c r="J85" s="457"/>
      <c r="K85" s="458"/>
    </row>
    <row r="86" spans="1:12" s="3" customFormat="1" ht="16.5" customHeight="1" x14ac:dyDescent="0.25">
      <c r="A86" s="193" t="s">
        <v>47</v>
      </c>
      <c r="B86" s="205"/>
      <c r="C86" s="206"/>
      <c r="D86" s="340">
        <v>1235</v>
      </c>
      <c r="E86" s="363"/>
      <c r="F86" s="377">
        <f t="shared" si="2"/>
        <v>1235</v>
      </c>
      <c r="G86" s="401"/>
      <c r="H86" s="88"/>
      <c r="I86" s="453"/>
      <c r="J86" s="454"/>
      <c r="K86" s="455"/>
    </row>
    <row r="87" spans="1:12" s="3" customFormat="1" ht="16.5" customHeight="1" x14ac:dyDescent="0.25">
      <c r="A87" s="193" t="s">
        <v>63</v>
      </c>
      <c r="B87" s="205"/>
      <c r="C87" s="206"/>
      <c r="D87" s="340">
        <v>2739</v>
      </c>
      <c r="E87" s="363"/>
      <c r="F87" s="377">
        <f t="shared" si="2"/>
        <v>2739</v>
      </c>
      <c r="G87" s="401"/>
      <c r="H87" s="88"/>
      <c r="I87" s="453"/>
      <c r="J87" s="454"/>
      <c r="K87" s="455"/>
    </row>
    <row r="88" spans="1:12" s="3" customFormat="1" ht="16.5" customHeight="1" x14ac:dyDescent="0.25">
      <c r="A88" s="193" t="s">
        <v>48</v>
      </c>
      <c r="B88" s="205"/>
      <c r="C88" s="206"/>
      <c r="D88" s="340">
        <v>257050</v>
      </c>
      <c r="E88" s="363"/>
      <c r="F88" s="377">
        <f t="shared" si="2"/>
        <v>257050</v>
      </c>
      <c r="G88" s="401"/>
      <c r="H88" s="88"/>
      <c r="I88" s="456"/>
      <c r="J88" s="457"/>
      <c r="K88" s="458"/>
    </row>
    <row r="89" spans="1:12" s="35" customFormat="1" ht="30" customHeight="1" x14ac:dyDescent="0.25">
      <c r="A89" s="224" t="s">
        <v>52</v>
      </c>
      <c r="B89" s="225"/>
      <c r="C89" s="226"/>
      <c r="D89" s="227">
        <f>SUM(D90:E98)</f>
        <v>72149.37</v>
      </c>
      <c r="E89" s="228"/>
      <c r="F89" s="297">
        <f>SUM(F90:G98)</f>
        <v>72149.37</v>
      </c>
      <c r="G89" s="298"/>
      <c r="H89" s="190">
        <f>SUM(H90:H98)</f>
        <v>0</v>
      </c>
      <c r="I89" s="422"/>
      <c r="J89" s="422"/>
      <c r="K89" s="422"/>
    </row>
    <row r="90" spans="1:12" s="3" customFormat="1" ht="16.5" customHeight="1" x14ac:dyDescent="0.25">
      <c r="A90" s="193" t="s">
        <v>69</v>
      </c>
      <c r="B90" s="205"/>
      <c r="C90" s="206"/>
      <c r="D90" s="340">
        <v>18000</v>
      </c>
      <c r="E90" s="363"/>
      <c r="F90" s="377">
        <f t="shared" ref="F90:F114" si="5">D90+H90</f>
        <v>18000</v>
      </c>
      <c r="G90" s="401"/>
      <c r="H90" s="88"/>
      <c r="I90" s="208"/>
      <c r="J90" s="209"/>
      <c r="K90" s="210"/>
    </row>
    <row r="91" spans="1:12" s="3" customFormat="1" ht="16.5" customHeight="1" x14ac:dyDescent="0.25">
      <c r="A91" s="193" t="s">
        <v>71</v>
      </c>
      <c r="B91" s="205"/>
      <c r="C91" s="206"/>
      <c r="D91" s="340">
        <v>4320</v>
      </c>
      <c r="E91" s="363"/>
      <c r="F91" s="377">
        <f t="shared" si="5"/>
        <v>4320</v>
      </c>
      <c r="G91" s="401"/>
      <c r="H91" s="88"/>
      <c r="I91" s="208"/>
      <c r="J91" s="209"/>
      <c r="K91" s="210"/>
    </row>
    <row r="92" spans="1:12" s="3" customFormat="1" ht="16.5" customHeight="1" x14ac:dyDescent="0.25">
      <c r="A92" s="193" t="s">
        <v>70</v>
      </c>
      <c r="B92" s="205"/>
      <c r="C92" s="206"/>
      <c r="D92" s="340">
        <v>2400</v>
      </c>
      <c r="E92" s="363"/>
      <c r="F92" s="377">
        <f t="shared" si="5"/>
        <v>2400</v>
      </c>
      <c r="G92" s="401"/>
      <c r="H92" s="88"/>
      <c r="I92" s="288"/>
      <c r="J92" s="289"/>
      <c r="K92" s="290"/>
    </row>
    <row r="93" spans="1:12" s="3" customFormat="1" ht="16.5" customHeight="1" x14ac:dyDescent="0.25">
      <c r="A93" s="193" t="s">
        <v>179</v>
      </c>
      <c r="B93" s="205"/>
      <c r="C93" s="206"/>
      <c r="D93" s="340">
        <v>3000</v>
      </c>
      <c r="E93" s="363"/>
      <c r="F93" s="377">
        <f>D93+H93</f>
        <v>3000</v>
      </c>
      <c r="G93" s="401"/>
      <c r="H93" s="88"/>
      <c r="I93" s="288"/>
      <c r="J93" s="289"/>
      <c r="K93" s="290"/>
    </row>
    <row r="94" spans="1:12" s="3" customFormat="1" ht="16.5" customHeight="1" x14ac:dyDescent="0.25">
      <c r="A94" s="193" t="s">
        <v>180</v>
      </c>
      <c r="B94" s="205"/>
      <c r="C94" s="206"/>
      <c r="D94" s="340">
        <v>9500</v>
      </c>
      <c r="E94" s="363"/>
      <c r="F94" s="377">
        <v>9500</v>
      </c>
      <c r="G94" s="401"/>
      <c r="H94" s="88"/>
      <c r="I94" s="288"/>
      <c r="J94" s="289"/>
      <c r="K94" s="290"/>
    </row>
    <row r="95" spans="1:12" s="3" customFormat="1" ht="16.5" customHeight="1" x14ac:dyDescent="0.25">
      <c r="A95" s="193" t="s">
        <v>181</v>
      </c>
      <c r="B95" s="205"/>
      <c r="C95" s="206"/>
      <c r="D95" s="340">
        <v>11000</v>
      </c>
      <c r="E95" s="363"/>
      <c r="F95" s="377">
        <f t="shared" ref="F95:F98" si="6">D95+H95</f>
        <v>11000</v>
      </c>
      <c r="G95" s="401"/>
      <c r="H95" s="88"/>
      <c r="I95" s="288"/>
      <c r="J95" s="289"/>
      <c r="K95" s="290"/>
    </row>
    <row r="96" spans="1:12" s="3" customFormat="1" ht="18" customHeight="1" x14ac:dyDescent="0.25">
      <c r="A96" s="193" t="s">
        <v>205</v>
      </c>
      <c r="B96" s="205"/>
      <c r="C96" s="206"/>
      <c r="D96" s="340">
        <v>7000</v>
      </c>
      <c r="E96" s="363"/>
      <c r="F96" s="377">
        <f t="shared" si="6"/>
        <v>7000</v>
      </c>
      <c r="G96" s="401"/>
      <c r="H96" s="88"/>
      <c r="I96" s="422"/>
      <c r="J96" s="422"/>
      <c r="K96" s="422"/>
    </row>
    <row r="97" spans="1:11" s="3" customFormat="1" ht="16.5" customHeight="1" x14ac:dyDescent="0.25">
      <c r="A97" s="193" t="s">
        <v>204</v>
      </c>
      <c r="B97" s="205"/>
      <c r="C97" s="206"/>
      <c r="D97" s="340">
        <v>10500</v>
      </c>
      <c r="E97" s="363"/>
      <c r="F97" s="377">
        <f t="shared" si="6"/>
        <v>10500</v>
      </c>
      <c r="G97" s="401"/>
      <c r="H97" s="88"/>
      <c r="I97" s="288"/>
      <c r="J97" s="289"/>
      <c r="K97" s="290"/>
    </row>
    <row r="98" spans="1:11" s="3" customFormat="1" ht="16.5" customHeight="1" x14ac:dyDescent="0.25">
      <c r="A98" s="193" t="s">
        <v>224</v>
      </c>
      <c r="B98" s="205"/>
      <c r="C98" s="206"/>
      <c r="D98" s="340">
        <v>6429.37</v>
      </c>
      <c r="E98" s="363"/>
      <c r="F98" s="377">
        <f t="shared" si="6"/>
        <v>6429.37</v>
      </c>
      <c r="G98" s="401"/>
      <c r="H98" s="88"/>
      <c r="I98" s="288"/>
      <c r="J98" s="289"/>
      <c r="K98" s="290"/>
    </row>
    <row r="99" spans="1:11" s="35" customFormat="1" ht="24.95" customHeight="1" x14ac:dyDescent="0.25">
      <c r="A99" s="224" t="s">
        <v>158</v>
      </c>
      <c r="B99" s="225"/>
      <c r="C99" s="226"/>
      <c r="D99" s="227">
        <f>SUM(D100:E102)</f>
        <v>97090</v>
      </c>
      <c r="E99" s="228"/>
      <c r="F99" s="297">
        <f t="shared" si="5"/>
        <v>97090</v>
      </c>
      <c r="G99" s="298"/>
      <c r="H99" s="190">
        <f>SUM(H100:H102)</f>
        <v>0</v>
      </c>
      <c r="I99" s="208"/>
      <c r="J99" s="209"/>
      <c r="K99" s="210"/>
    </row>
    <row r="100" spans="1:11" s="35" customFormat="1" ht="16.5" customHeight="1" x14ac:dyDescent="0.25">
      <c r="A100" s="193" t="s">
        <v>182</v>
      </c>
      <c r="B100" s="260"/>
      <c r="C100" s="261"/>
      <c r="D100" s="227">
        <v>42160</v>
      </c>
      <c r="E100" s="228"/>
      <c r="F100" s="377">
        <f t="shared" si="5"/>
        <v>42160</v>
      </c>
      <c r="G100" s="401"/>
      <c r="H100" s="88"/>
      <c r="I100" s="288"/>
      <c r="J100" s="289"/>
      <c r="K100" s="290"/>
    </row>
    <row r="101" spans="1:11" s="35" customFormat="1" ht="18" customHeight="1" x14ac:dyDescent="0.25">
      <c r="A101" s="193" t="s">
        <v>226</v>
      </c>
      <c r="B101" s="260"/>
      <c r="C101" s="261"/>
      <c r="D101" s="227">
        <v>29970</v>
      </c>
      <c r="E101" s="228"/>
      <c r="F101" s="377">
        <f t="shared" si="5"/>
        <v>29970</v>
      </c>
      <c r="G101" s="401"/>
      <c r="H101" s="88"/>
      <c r="I101" s="422"/>
      <c r="J101" s="422"/>
      <c r="K101" s="422"/>
    </row>
    <row r="102" spans="1:11" s="35" customFormat="1" ht="16.5" customHeight="1" x14ac:dyDescent="0.25">
      <c r="A102" s="193" t="s">
        <v>183</v>
      </c>
      <c r="B102" s="260"/>
      <c r="C102" s="261"/>
      <c r="D102" s="227">
        <v>24960</v>
      </c>
      <c r="E102" s="228"/>
      <c r="F102" s="377">
        <f t="shared" si="5"/>
        <v>24960</v>
      </c>
      <c r="G102" s="401"/>
      <c r="H102" s="89"/>
      <c r="I102" s="288"/>
      <c r="J102" s="289"/>
      <c r="K102" s="290"/>
    </row>
    <row r="103" spans="1:11" s="35" customFormat="1" ht="30" customHeight="1" x14ac:dyDescent="0.25">
      <c r="A103" s="224" t="s">
        <v>44</v>
      </c>
      <c r="B103" s="225"/>
      <c r="C103" s="226"/>
      <c r="D103" s="227">
        <f>SUM(D104:E106)</f>
        <v>73414.720000000001</v>
      </c>
      <c r="E103" s="228"/>
      <c r="F103" s="297">
        <f t="shared" si="5"/>
        <v>74507.490000000005</v>
      </c>
      <c r="G103" s="298"/>
      <c r="H103" s="190">
        <f>SUM(H104:H106)</f>
        <v>1092.77</v>
      </c>
      <c r="I103" s="208"/>
      <c r="J103" s="209"/>
      <c r="K103" s="210"/>
    </row>
    <row r="104" spans="1:11" s="3" customFormat="1" ht="131.25" customHeight="1" x14ac:dyDescent="0.25">
      <c r="A104" s="193" t="s">
        <v>263</v>
      </c>
      <c r="B104" s="205"/>
      <c r="C104" s="206"/>
      <c r="D104" s="340">
        <v>19194.439999999999</v>
      </c>
      <c r="E104" s="363"/>
      <c r="F104" s="377">
        <f t="shared" si="5"/>
        <v>20287.21</v>
      </c>
      <c r="G104" s="401"/>
      <c r="H104" s="88">
        <v>1092.77</v>
      </c>
      <c r="I104" s="482" t="s">
        <v>276</v>
      </c>
      <c r="J104" s="483"/>
      <c r="K104" s="484"/>
    </row>
    <row r="105" spans="1:11" s="3" customFormat="1" ht="84" customHeight="1" x14ac:dyDescent="0.25">
      <c r="A105" s="193" t="s">
        <v>96</v>
      </c>
      <c r="B105" s="205"/>
      <c r="C105" s="206"/>
      <c r="D105" s="340">
        <v>40720.28</v>
      </c>
      <c r="E105" s="363"/>
      <c r="F105" s="377">
        <f t="shared" si="5"/>
        <v>40720.28</v>
      </c>
      <c r="G105" s="401"/>
      <c r="H105" s="88"/>
      <c r="I105" s="482"/>
      <c r="J105" s="483"/>
      <c r="K105" s="484"/>
    </row>
    <row r="106" spans="1:11" s="38" customFormat="1" ht="40.5" customHeight="1" x14ac:dyDescent="0.25">
      <c r="A106" s="229" t="s">
        <v>159</v>
      </c>
      <c r="B106" s="417"/>
      <c r="C106" s="418"/>
      <c r="D106" s="219">
        <v>13500</v>
      </c>
      <c r="E106" s="220"/>
      <c r="F106" s="219">
        <f t="shared" si="5"/>
        <v>13500</v>
      </c>
      <c r="G106" s="220"/>
      <c r="H106" s="88"/>
      <c r="I106" s="402"/>
      <c r="J106" s="403"/>
      <c r="K106" s="404"/>
    </row>
    <row r="107" spans="1:11" s="38" customFormat="1" ht="30" customHeight="1" x14ac:dyDescent="0.25">
      <c r="A107" s="216" t="s">
        <v>54</v>
      </c>
      <c r="B107" s="217"/>
      <c r="C107" s="218"/>
      <c r="D107" s="219">
        <f>SUM(D108:E114)</f>
        <v>39844.910000000003</v>
      </c>
      <c r="E107" s="220"/>
      <c r="F107" s="219">
        <f t="shared" si="5"/>
        <v>39844.910000000003</v>
      </c>
      <c r="G107" s="220"/>
      <c r="H107" s="88">
        <f>SUM(H108:H114)</f>
        <v>0</v>
      </c>
      <c r="I107" s="273"/>
      <c r="J107" s="274"/>
      <c r="K107" s="275"/>
    </row>
    <row r="108" spans="1:11" s="38" customFormat="1" ht="16.5" customHeight="1" x14ac:dyDescent="0.25">
      <c r="A108" s="229" t="s">
        <v>162</v>
      </c>
      <c r="B108" s="230"/>
      <c r="C108" s="231"/>
      <c r="D108" s="377">
        <v>4569.91</v>
      </c>
      <c r="E108" s="378"/>
      <c r="F108" s="377">
        <f>D108+H108</f>
        <v>4569.91</v>
      </c>
      <c r="G108" s="378"/>
      <c r="H108" s="88"/>
      <c r="I108" s="445"/>
      <c r="J108" s="446"/>
      <c r="K108" s="447"/>
    </row>
    <row r="109" spans="1:11" s="38" customFormat="1" ht="16.5" customHeight="1" x14ac:dyDescent="0.25">
      <c r="A109" s="229" t="s">
        <v>163</v>
      </c>
      <c r="B109" s="263"/>
      <c r="C109" s="264"/>
      <c r="D109" s="377">
        <v>2790</v>
      </c>
      <c r="E109" s="378"/>
      <c r="F109" s="377">
        <f t="shared" si="5"/>
        <v>2790</v>
      </c>
      <c r="G109" s="378"/>
      <c r="H109" s="88"/>
      <c r="I109" s="448"/>
      <c r="J109" s="321"/>
      <c r="K109" s="449"/>
    </row>
    <row r="110" spans="1:11" s="38" customFormat="1" ht="16.5" customHeight="1" x14ac:dyDescent="0.25">
      <c r="A110" s="229" t="s">
        <v>164</v>
      </c>
      <c r="B110" s="230"/>
      <c r="C110" s="231"/>
      <c r="D110" s="377">
        <v>6975</v>
      </c>
      <c r="E110" s="378"/>
      <c r="F110" s="377">
        <f t="shared" si="5"/>
        <v>6975</v>
      </c>
      <c r="G110" s="378"/>
      <c r="H110" s="88"/>
      <c r="I110" s="448"/>
      <c r="J110" s="321"/>
      <c r="K110" s="449"/>
    </row>
    <row r="111" spans="1:11" s="38" customFormat="1" ht="16.5" customHeight="1" x14ac:dyDescent="0.25">
      <c r="A111" s="229" t="s">
        <v>165</v>
      </c>
      <c r="B111" s="230"/>
      <c r="C111" s="231"/>
      <c r="D111" s="377">
        <v>8370</v>
      </c>
      <c r="E111" s="378"/>
      <c r="F111" s="377">
        <f t="shared" si="5"/>
        <v>8370</v>
      </c>
      <c r="G111" s="378"/>
      <c r="H111" s="88"/>
      <c r="I111" s="448"/>
      <c r="J111" s="321"/>
      <c r="K111" s="449"/>
    </row>
    <row r="112" spans="1:11" s="38" customFormat="1" ht="16.5" customHeight="1" x14ac:dyDescent="0.25">
      <c r="A112" s="229" t="s">
        <v>279</v>
      </c>
      <c r="B112" s="230"/>
      <c r="C112" s="231"/>
      <c r="D112" s="377">
        <v>11160</v>
      </c>
      <c r="E112" s="378"/>
      <c r="F112" s="377">
        <f t="shared" si="5"/>
        <v>11160</v>
      </c>
      <c r="G112" s="378"/>
      <c r="H112" s="88"/>
      <c r="I112" s="448"/>
      <c r="J112" s="321"/>
      <c r="K112" s="449"/>
    </row>
    <row r="113" spans="1:11" s="38" customFormat="1" ht="16.5" customHeight="1" x14ac:dyDescent="0.25">
      <c r="A113" s="229" t="s">
        <v>167</v>
      </c>
      <c r="B113" s="230"/>
      <c r="C113" s="231"/>
      <c r="D113" s="377">
        <v>5580</v>
      </c>
      <c r="E113" s="378"/>
      <c r="F113" s="377">
        <f t="shared" si="5"/>
        <v>5580</v>
      </c>
      <c r="G113" s="378"/>
      <c r="H113" s="88"/>
      <c r="I113" s="448"/>
      <c r="J113" s="321"/>
      <c r="K113" s="449"/>
    </row>
    <row r="114" spans="1:11" s="3" customFormat="1" ht="16.5" customHeight="1" x14ac:dyDescent="0.25">
      <c r="A114" s="229" t="s">
        <v>168</v>
      </c>
      <c r="B114" s="230"/>
      <c r="C114" s="231"/>
      <c r="D114" s="377">
        <v>400</v>
      </c>
      <c r="E114" s="378"/>
      <c r="F114" s="377">
        <f t="shared" si="5"/>
        <v>400</v>
      </c>
      <c r="G114" s="378"/>
      <c r="H114" s="88"/>
      <c r="I114" s="450"/>
      <c r="J114" s="451"/>
      <c r="K114" s="452"/>
    </row>
    <row r="115" spans="1:11" s="160" customFormat="1" ht="35.1" customHeight="1" x14ac:dyDescent="0.25">
      <c r="A115" s="475" t="s">
        <v>11</v>
      </c>
      <c r="B115" s="475"/>
      <c r="C115" s="475"/>
      <c r="D115" s="488">
        <f>D34+D35+D36+D40+D44+D48+D58+D75+D83+D84+D89+D99+D103+D107</f>
        <v>8457603.0000000019</v>
      </c>
      <c r="E115" s="489"/>
      <c r="F115" s="490">
        <f>F34+F35+F36+F40+F44+F48+F58+F75+F83+F84+F89+F99+F103+F107</f>
        <v>8510750.0000000019</v>
      </c>
      <c r="G115" s="491"/>
      <c r="H115" s="159">
        <f>H34+H35+H36+H40+H44+H48+H58+H75+H83+H84+H89+H99+H103+H107</f>
        <v>53147</v>
      </c>
      <c r="I115" s="480"/>
      <c r="J115" s="480"/>
      <c r="K115" s="480"/>
    </row>
    <row r="116" spans="1:11" s="3" customFormat="1" x14ac:dyDescent="0.25">
      <c r="A116" s="8"/>
      <c r="B116" s="8"/>
      <c r="C116" s="8"/>
      <c r="D116" s="9"/>
      <c r="E116" s="9"/>
      <c r="F116" s="168"/>
      <c r="G116" s="168"/>
      <c r="H116" s="9"/>
      <c r="I116" s="10"/>
      <c r="J116" s="10"/>
      <c r="K116" s="10"/>
    </row>
    <row r="117" spans="1:11" s="3" customFormat="1" x14ac:dyDescent="0.25">
      <c r="A117" s="8"/>
      <c r="B117" s="8"/>
      <c r="C117" s="8"/>
      <c r="D117" s="9"/>
      <c r="E117" s="9"/>
      <c r="F117" s="168"/>
      <c r="G117" s="168"/>
      <c r="H117" s="9"/>
      <c r="I117" s="10"/>
      <c r="J117" s="10"/>
      <c r="K117" s="10"/>
    </row>
    <row r="118" spans="1:11" s="3" customFormat="1" x14ac:dyDescent="0.25">
      <c r="A118" s="8"/>
      <c r="B118" s="8"/>
      <c r="C118" s="8"/>
      <c r="D118" s="9"/>
      <c r="E118" s="9"/>
      <c r="F118" s="168"/>
      <c r="G118" s="168"/>
      <c r="H118" s="9"/>
      <c r="I118" s="10"/>
      <c r="J118" s="10"/>
      <c r="K118" s="10"/>
    </row>
    <row r="119" spans="1:11" ht="16.5" customHeight="1" x14ac:dyDescent="0.25">
      <c r="A119" s="234" t="s">
        <v>99</v>
      </c>
      <c r="B119" s="234"/>
      <c r="C119" s="234"/>
      <c r="D119" s="234"/>
      <c r="E119" s="234"/>
      <c r="F119" s="234"/>
      <c r="G119" s="234"/>
      <c r="H119" s="234"/>
      <c r="I119" s="234"/>
      <c r="J119" s="234"/>
      <c r="K119" s="234"/>
    </row>
    <row r="121" spans="1:11" x14ac:dyDescent="0.25">
      <c r="A121" s="204"/>
      <c r="B121" s="204"/>
      <c r="C121" s="204"/>
      <c r="D121" s="235" t="s">
        <v>5</v>
      </c>
      <c r="E121" s="235"/>
      <c r="F121" s="474" t="s">
        <v>6</v>
      </c>
      <c r="G121" s="474"/>
      <c r="H121" s="175" t="s">
        <v>14</v>
      </c>
      <c r="I121" s="236" t="s">
        <v>13</v>
      </c>
      <c r="J121" s="237"/>
      <c r="K121" s="238"/>
    </row>
    <row r="122" spans="1:11" s="35" customFormat="1" ht="24.95" customHeight="1" x14ac:dyDescent="0.25">
      <c r="A122" s="299" t="s">
        <v>15</v>
      </c>
      <c r="B122" s="299"/>
      <c r="C122" s="299"/>
      <c r="D122" s="285">
        <v>141999.91</v>
      </c>
      <c r="E122" s="286"/>
      <c r="F122" s="472">
        <f>D122+H122</f>
        <v>141999.91</v>
      </c>
      <c r="G122" s="473"/>
      <c r="H122" s="79"/>
      <c r="I122" s="352"/>
      <c r="J122" s="353"/>
      <c r="K122" s="354"/>
    </row>
    <row r="123" spans="1:11" s="35" customFormat="1" ht="24.95" customHeight="1" x14ac:dyDescent="0.25">
      <c r="A123" s="248" t="s">
        <v>16</v>
      </c>
      <c r="B123" s="249"/>
      <c r="C123" s="250"/>
      <c r="D123" s="285">
        <v>42883.97</v>
      </c>
      <c r="E123" s="286"/>
      <c r="F123" s="472">
        <f>D123+H123</f>
        <v>42883.97</v>
      </c>
      <c r="G123" s="473"/>
      <c r="H123" s="79"/>
      <c r="I123" s="358"/>
      <c r="J123" s="359"/>
      <c r="K123" s="360"/>
    </row>
    <row r="124" spans="1:11" s="35" customFormat="1" ht="24.95" customHeight="1" x14ac:dyDescent="0.25">
      <c r="A124" s="248" t="s">
        <v>30</v>
      </c>
      <c r="B124" s="249"/>
      <c r="C124" s="250"/>
      <c r="D124" s="285">
        <f>D125+D126+D127</f>
        <v>26757.68</v>
      </c>
      <c r="E124" s="369"/>
      <c r="F124" s="472">
        <f t="shared" ref="F124" si="7">D124+H124</f>
        <v>26757.68</v>
      </c>
      <c r="G124" s="485"/>
      <c r="H124" s="187">
        <f>SUM(H125:H127)</f>
        <v>0</v>
      </c>
      <c r="I124" s="213"/>
      <c r="J124" s="486"/>
      <c r="K124" s="487"/>
    </row>
    <row r="125" spans="1:11" ht="16.5" customHeight="1" x14ac:dyDescent="0.25">
      <c r="A125" s="193" t="s">
        <v>73</v>
      </c>
      <c r="B125" s="205"/>
      <c r="C125" s="206"/>
      <c r="D125" s="364">
        <v>22452.34</v>
      </c>
      <c r="E125" s="365"/>
      <c r="F125" s="350">
        <f>D125+H125</f>
        <v>23643.63</v>
      </c>
      <c r="G125" s="351"/>
      <c r="H125" s="94">
        <v>1191.29</v>
      </c>
      <c r="I125" s="352"/>
      <c r="J125" s="353"/>
      <c r="K125" s="354"/>
    </row>
    <row r="126" spans="1:11" ht="16.5" customHeight="1" x14ac:dyDescent="0.25">
      <c r="A126" s="193" t="s">
        <v>28</v>
      </c>
      <c r="B126" s="205"/>
      <c r="C126" s="206"/>
      <c r="D126" s="364">
        <v>2425</v>
      </c>
      <c r="E126" s="365"/>
      <c r="F126" s="350">
        <f>D126+H126</f>
        <v>2425</v>
      </c>
      <c r="G126" s="351"/>
      <c r="H126" s="96"/>
      <c r="I126" s="208"/>
      <c r="J126" s="209"/>
      <c r="K126" s="210"/>
    </row>
    <row r="127" spans="1:11" ht="16.5" customHeight="1" x14ac:dyDescent="0.25">
      <c r="A127" s="193" t="s">
        <v>29</v>
      </c>
      <c r="B127" s="205"/>
      <c r="C127" s="206"/>
      <c r="D127" s="364">
        <v>1880.34</v>
      </c>
      <c r="E127" s="365"/>
      <c r="F127" s="350">
        <f>1880.34+H127</f>
        <v>689.05</v>
      </c>
      <c r="G127" s="351"/>
      <c r="H127" s="94">
        <v>-1191.29</v>
      </c>
      <c r="I127" s="208"/>
      <c r="J127" s="209"/>
      <c r="K127" s="210"/>
    </row>
    <row r="128" spans="1:11" ht="24.95" customHeight="1" x14ac:dyDescent="0.25">
      <c r="A128" s="248" t="s">
        <v>31</v>
      </c>
      <c r="B128" s="249"/>
      <c r="C128" s="250"/>
      <c r="D128" s="285">
        <v>30000</v>
      </c>
      <c r="E128" s="286"/>
      <c r="F128" s="472">
        <f>D128+H128</f>
        <v>30000</v>
      </c>
      <c r="G128" s="473"/>
      <c r="H128" s="79"/>
      <c r="I128" s="273"/>
      <c r="J128" s="274"/>
      <c r="K128" s="275"/>
    </row>
    <row r="129" spans="1:11" s="3" customFormat="1" ht="24.95" customHeight="1" x14ac:dyDescent="0.25">
      <c r="A129" s="248" t="s">
        <v>17</v>
      </c>
      <c r="B129" s="249"/>
      <c r="C129" s="250"/>
      <c r="D129" s="227">
        <f>D130</f>
        <v>96614</v>
      </c>
      <c r="E129" s="228"/>
      <c r="F129" s="297">
        <f>F130</f>
        <v>96614</v>
      </c>
      <c r="G129" s="298"/>
      <c r="H129" s="190">
        <f>H130</f>
        <v>0</v>
      </c>
      <c r="I129" s="208"/>
      <c r="J129" s="209"/>
      <c r="K129" s="210"/>
    </row>
    <row r="130" spans="1:11" s="3" customFormat="1" ht="16.5" customHeight="1" x14ac:dyDescent="0.25">
      <c r="A130" s="193" t="s">
        <v>23</v>
      </c>
      <c r="B130" s="205"/>
      <c r="C130" s="206"/>
      <c r="D130" s="340">
        <v>96614</v>
      </c>
      <c r="E130" s="363"/>
      <c r="F130" s="377">
        <f>H130+D130</f>
        <v>96614</v>
      </c>
      <c r="G130" s="401"/>
      <c r="H130" s="173"/>
      <c r="I130" s="208"/>
      <c r="J130" s="209"/>
      <c r="K130" s="210"/>
    </row>
    <row r="131" spans="1:11" ht="24.95" customHeight="1" x14ac:dyDescent="0.25">
      <c r="A131" s="248" t="s">
        <v>20</v>
      </c>
      <c r="B131" s="249"/>
      <c r="C131" s="250"/>
      <c r="D131" s="285">
        <f>SUM(D132:E136)</f>
        <v>137054</v>
      </c>
      <c r="E131" s="286"/>
      <c r="F131" s="472">
        <f>D131+H131</f>
        <v>137054</v>
      </c>
      <c r="G131" s="473"/>
      <c r="H131" s="187">
        <f>SUM(H132:H136)</f>
        <v>0</v>
      </c>
      <c r="I131" s="204"/>
      <c r="J131" s="204"/>
      <c r="K131" s="204"/>
    </row>
    <row r="132" spans="1:11" s="3" customFormat="1" ht="28.5" hidden="1" customHeight="1" x14ac:dyDescent="0.25">
      <c r="A132" s="193" t="s">
        <v>74</v>
      </c>
      <c r="B132" s="205"/>
      <c r="C132" s="206"/>
      <c r="D132" s="364">
        <v>0</v>
      </c>
      <c r="E132" s="365"/>
      <c r="F132" s="350">
        <f t="shared" ref="F132:F157" si="8">D132+H132</f>
        <v>0</v>
      </c>
      <c r="G132" s="481"/>
      <c r="H132" s="97">
        <v>0</v>
      </c>
      <c r="I132" s="181" t="s">
        <v>128</v>
      </c>
      <c r="J132" s="182"/>
      <c r="K132" s="183"/>
    </row>
    <row r="133" spans="1:11" s="3" customFormat="1" ht="26.25" hidden="1" customHeight="1" x14ac:dyDescent="0.25">
      <c r="A133" s="193" t="s">
        <v>76</v>
      </c>
      <c r="B133" s="205"/>
      <c r="C133" s="206"/>
      <c r="D133" s="364">
        <v>0</v>
      </c>
      <c r="E133" s="365"/>
      <c r="F133" s="350">
        <f t="shared" si="8"/>
        <v>0</v>
      </c>
      <c r="G133" s="481"/>
      <c r="H133" s="97">
        <v>0</v>
      </c>
      <c r="I133" s="184"/>
      <c r="J133" s="185"/>
      <c r="K133" s="186"/>
    </row>
    <row r="134" spans="1:11" s="3" customFormat="1" ht="16.5" customHeight="1" x14ac:dyDescent="0.25">
      <c r="A134" s="193" t="s">
        <v>77</v>
      </c>
      <c r="B134" s="205"/>
      <c r="C134" s="206"/>
      <c r="D134" s="364">
        <v>91780</v>
      </c>
      <c r="E134" s="365"/>
      <c r="F134" s="350">
        <f t="shared" si="8"/>
        <v>91780</v>
      </c>
      <c r="G134" s="481"/>
      <c r="H134" s="97"/>
      <c r="I134" s="428"/>
      <c r="J134" s="429"/>
      <c r="K134" s="430"/>
    </row>
    <row r="135" spans="1:11" ht="16.5" customHeight="1" x14ac:dyDescent="0.25">
      <c r="A135" s="193" t="s">
        <v>114</v>
      </c>
      <c r="B135" s="439"/>
      <c r="C135" s="440"/>
      <c r="D135" s="441">
        <v>3100</v>
      </c>
      <c r="E135" s="442"/>
      <c r="F135" s="377">
        <f>D135+H135</f>
        <v>3100</v>
      </c>
      <c r="G135" s="401"/>
      <c r="H135" s="90"/>
      <c r="I135" s="273"/>
      <c r="J135" s="274"/>
      <c r="K135" s="275"/>
    </row>
    <row r="136" spans="1:11" ht="16.5" customHeight="1" x14ac:dyDescent="0.25">
      <c r="A136" s="193" t="s">
        <v>214</v>
      </c>
      <c r="B136" s="439"/>
      <c r="C136" s="440"/>
      <c r="D136" s="441">
        <v>42174</v>
      </c>
      <c r="E136" s="442"/>
      <c r="F136" s="377">
        <f>D136+H136</f>
        <v>42174</v>
      </c>
      <c r="G136" s="401"/>
      <c r="H136" s="88"/>
      <c r="I136" s="273"/>
      <c r="J136" s="274"/>
      <c r="K136" s="275"/>
    </row>
    <row r="137" spans="1:11" ht="24.95" customHeight="1" x14ac:dyDescent="0.25">
      <c r="A137" s="248" t="s">
        <v>36</v>
      </c>
      <c r="B137" s="249"/>
      <c r="C137" s="250"/>
      <c r="D137" s="285">
        <f>D138</f>
        <v>3995</v>
      </c>
      <c r="E137" s="286"/>
      <c r="F137" s="472">
        <f t="shared" si="8"/>
        <v>3995</v>
      </c>
      <c r="G137" s="473"/>
      <c r="H137" s="187">
        <f>SUM(H138:H138)</f>
        <v>0</v>
      </c>
      <c r="I137" s="421"/>
      <c r="J137" s="421"/>
      <c r="K137" s="421"/>
    </row>
    <row r="138" spans="1:11" s="3" customFormat="1" ht="16.5" customHeight="1" x14ac:dyDescent="0.25">
      <c r="A138" s="193" t="s">
        <v>201</v>
      </c>
      <c r="B138" s="205"/>
      <c r="C138" s="206"/>
      <c r="D138" s="364">
        <v>3995</v>
      </c>
      <c r="E138" s="365"/>
      <c r="F138" s="350">
        <f t="shared" si="8"/>
        <v>3995</v>
      </c>
      <c r="G138" s="481"/>
      <c r="H138" s="118"/>
      <c r="I138" s="422"/>
      <c r="J138" s="422"/>
      <c r="K138" s="422"/>
    </row>
    <row r="139" spans="1:11" s="3" customFormat="1" ht="24.95" customHeight="1" x14ac:dyDescent="0.25">
      <c r="A139" s="248" t="s">
        <v>21</v>
      </c>
      <c r="B139" s="249"/>
      <c r="C139" s="250"/>
      <c r="D139" s="227">
        <f>SUM(D140:E150)</f>
        <v>179531</v>
      </c>
      <c r="E139" s="228"/>
      <c r="F139" s="297">
        <f t="shared" si="8"/>
        <v>179531</v>
      </c>
      <c r="G139" s="298"/>
      <c r="H139" s="190">
        <f>SUM(H140:H150)</f>
        <v>0</v>
      </c>
      <c r="I139" s="287"/>
      <c r="J139" s="287"/>
      <c r="K139" s="287"/>
    </row>
    <row r="140" spans="1:11" s="3" customFormat="1" ht="16.5" customHeight="1" x14ac:dyDescent="0.25">
      <c r="A140" s="193" t="s">
        <v>149</v>
      </c>
      <c r="B140" s="205"/>
      <c r="C140" s="206"/>
      <c r="D140" s="340">
        <v>10440</v>
      </c>
      <c r="E140" s="363"/>
      <c r="F140" s="377">
        <f t="shared" si="8"/>
        <v>10440</v>
      </c>
      <c r="G140" s="401"/>
      <c r="H140" s="88"/>
      <c r="I140" s="287"/>
      <c r="J140" s="287"/>
      <c r="K140" s="287"/>
    </row>
    <row r="141" spans="1:11" s="3" customFormat="1" ht="16.5" customHeight="1" x14ac:dyDescent="0.25">
      <c r="A141" s="193" t="s">
        <v>149</v>
      </c>
      <c r="B141" s="205"/>
      <c r="C141" s="206"/>
      <c r="D141" s="340">
        <v>4120</v>
      </c>
      <c r="E141" s="363"/>
      <c r="F141" s="377">
        <f t="shared" si="8"/>
        <v>4120</v>
      </c>
      <c r="G141" s="401"/>
      <c r="H141" s="88"/>
      <c r="I141" s="287"/>
      <c r="J141" s="287"/>
      <c r="K141" s="287"/>
    </row>
    <row r="142" spans="1:11" s="3" customFormat="1" ht="16.5" customHeight="1" x14ac:dyDescent="0.25">
      <c r="A142" s="193" t="s">
        <v>150</v>
      </c>
      <c r="B142" s="205"/>
      <c r="C142" s="206"/>
      <c r="D142" s="340">
        <v>2750</v>
      </c>
      <c r="E142" s="363"/>
      <c r="F142" s="377">
        <f t="shared" si="8"/>
        <v>2750</v>
      </c>
      <c r="G142" s="401"/>
      <c r="H142" s="88"/>
      <c r="I142" s="287"/>
      <c r="J142" s="287"/>
      <c r="K142" s="287"/>
    </row>
    <row r="143" spans="1:11" s="3" customFormat="1" ht="16.5" customHeight="1" x14ac:dyDescent="0.25">
      <c r="A143" s="193" t="s">
        <v>151</v>
      </c>
      <c r="B143" s="205"/>
      <c r="C143" s="206"/>
      <c r="D143" s="340">
        <v>9600</v>
      </c>
      <c r="E143" s="363"/>
      <c r="F143" s="377">
        <f t="shared" si="8"/>
        <v>9600</v>
      </c>
      <c r="G143" s="401"/>
      <c r="H143" s="88"/>
      <c r="I143" s="287"/>
      <c r="J143" s="287"/>
      <c r="K143" s="287"/>
    </row>
    <row r="144" spans="1:11" s="3" customFormat="1" ht="15.75" customHeight="1" x14ac:dyDescent="0.25">
      <c r="A144" s="193" t="s">
        <v>256</v>
      </c>
      <c r="B144" s="205"/>
      <c r="C144" s="206"/>
      <c r="D144" s="340">
        <v>49130</v>
      </c>
      <c r="E144" s="363"/>
      <c r="F144" s="377">
        <f t="shared" si="8"/>
        <v>49130</v>
      </c>
      <c r="G144" s="401"/>
      <c r="H144" s="88"/>
      <c r="I144" s="273"/>
      <c r="J144" s="274"/>
      <c r="K144" s="275"/>
    </row>
    <row r="145" spans="1:11" s="3" customFormat="1" ht="21" customHeight="1" x14ac:dyDescent="0.25">
      <c r="A145" s="193" t="s">
        <v>257</v>
      </c>
      <c r="B145" s="205"/>
      <c r="C145" s="206"/>
      <c r="D145" s="340">
        <v>44000</v>
      </c>
      <c r="E145" s="363"/>
      <c r="F145" s="377">
        <f t="shared" si="8"/>
        <v>44000</v>
      </c>
      <c r="G145" s="401"/>
      <c r="H145" s="88"/>
      <c r="I145" s="273"/>
      <c r="J145" s="274"/>
      <c r="K145" s="275"/>
    </row>
    <row r="146" spans="1:11" s="3" customFormat="1" ht="18" customHeight="1" x14ac:dyDescent="0.25">
      <c r="A146" s="193" t="s">
        <v>237</v>
      </c>
      <c r="B146" s="205"/>
      <c r="C146" s="206"/>
      <c r="D146" s="340">
        <v>8430</v>
      </c>
      <c r="E146" s="363"/>
      <c r="F146" s="377">
        <f t="shared" si="8"/>
        <v>8430</v>
      </c>
      <c r="G146" s="401"/>
      <c r="H146" s="88"/>
      <c r="I146" s="482"/>
      <c r="J146" s="483"/>
      <c r="K146" s="484"/>
    </row>
    <row r="147" spans="1:11" s="3" customFormat="1" ht="18.75" customHeight="1" x14ac:dyDescent="0.25">
      <c r="A147" s="193" t="s">
        <v>228</v>
      </c>
      <c r="B147" s="205"/>
      <c r="C147" s="206"/>
      <c r="D147" s="340">
        <v>20658</v>
      </c>
      <c r="E147" s="363"/>
      <c r="F147" s="377">
        <f t="shared" si="8"/>
        <v>20658</v>
      </c>
      <c r="G147" s="401"/>
      <c r="H147" s="88"/>
      <c r="I147" s="482"/>
      <c r="J147" s="483"/>
      <c r="K147" s="484"/>
    </row>
    <row r="148" spans="1:11" s="3" customFormat="1" ht="19.5" customHeight="1" x14ac:dyDescent="0.25">
      <c r="A148" s="193" t="s">
        <v>229</v>
      </c>
      <c r="B148" s="205"/>
      <c r="C148" s="206"/>
      <c r="D148" s="340">
        <v>20403</v>
      </c>
      <c r="E148" s="363"/>
      <c r="F148" s="377">
        <f t="shared" si="8"/>
        <v>20403</v>
      </c>
      <c r="G148" s="401"/>
      <c r="H148" s="88"/>
      <c r="I148" s="482"/>
      <c r="J148" s="483"/>
      <c r="K148" s="484"/>
    </row>
    <row r="149" spans="1:11" s="3" customFormat="1" ht="16.5" customHeight="1" x14ac:dyDescent="0.25">
      <c r="A149" s="193" t="s">
        <v>230</v>
      </c>
      <c r="B149" s="205"/>
      <c r="C149" s="206"/>
      <c r="D149" s="340">
        <v>6500</v>
      </c>
      <c r="E149" s="363"/>
      <c r="F149" s="377">
        <f t="shared" si="8"/>
        <v>6500</v>
      </c>
      <c r="G149" s="401"/>
      <c r="H149" s="88"/>
      <c r="I149" s="208"/>
      <c r="J149" s="209"/>
      <c r="K149" s="210"/>
    </row>
    <row r="150" spans="1:11" s="3" customFormat="1" ht="16.5" customHeight="1" x14ac:dyDescent="0.25">
      <c r="A150" s="193" t="s">
        <v>251</v>
      </c>
      <c r="B150" s="205"/>
      <c r="C150" s="206"/>
      <c r="D150" s="340">
        <v>3500</v>
      </c>
      <c r="E150" s="363"/>
      <c r="F150" s="377">
        <f t="shared" si="8"/>
        <v>3500</v>
      </c>
      <c r="G150" s="401"/>
      <c r="H150" s="88"/>
      <c r="I150" s="208"/>
      <c r="J150" s="209"/>
      <c r="K150" s="210"/>
    </row>
    <row r="151" spans="1:11" s="3" customFormat="1" ht="30" customHeight="1" x14ac:dyDescent="0.25">
      <c r="A151" s="224" t="s">
        <v>52</v>
      </c>
      <c r="B151" s="225"/>
      <c r="C151" s="226"/>
      <c r="D151" s="227">
        <f>D152+D153</f>
        <v>15500</v>
      </c>
      <c r="E151" s="228"/>
      <c r="F151" s="297">
        <f>F152+F153</f>
        <v>15500</v>
      </c>
      <c r="G151" s="298"/>
      <c r="H151" s="190">
        <f>H152+H153</f>
        <v>0</v>
      </c>
      <c r="I151" s="208"/>
      <c r="J151" s="209"/>
      <c r="K151" s="210"/>
    </row>
    <row r="152" spans="1:11" s="3" customFormat="1" ht="16.5" customHeight="1" x14ac:dyDescent="0.25">
      <c r="A152" s="193" t="s">
        <v>216</v>
      </c>
      <c r="B152" s="205"/>
      <c r="C152" s="206"/>
      <c r="D152" s="340">
        <v>10500</v>
      </c>
      <c r="E152" s="363"/>
      <c r="F152" s="377">
        <f t="shared" ref="F152:F155" si="9">D152+H152</f>
        <v>10500</v>
      </c>
      <c r="G152" s="401"/>
      <c r="H152" s="88"/>
      <c r="I152" s="208"/>
      <c r="J152" s="209"/>
      <c r="K152" s="210"/>
    </row>
    <row r="153" spans="1:11" s="3" customFormat="1" ht="16.5" customHeight="1" x14ac:dyDescent="0.25">
      <c r="A153" s="193" t="s">
        <v>252</v>
      </c>
      <c r="B153" s="205"/>
      <c r="C153" s="206"/>
      <c r="D153" s="340">
        <v>5000</v>
      </c>
      <c r="E153" s="363"/>
      <c r="F153" s="377">
        <f t="shared" si="9"/>
        <v>5000</v>
      </c>
      <c r="G153" s="401"/>
      <c r="H153" s="88"/>
      <c r="I153" s="208"/>
      <c r="J153" s="209"/>
      <c r="K153" s="210"/>
    </row>
    <row r="154" spans="1:11" s="178" customFormat="1" ht="24.95" customHeight="1" x14ac:dyDescent="0.25">
      <c r="A154" s="224" t="s">
        <v>158</v>
      </c>
      <c r="B154" s="225"/>
      <c r="C154" s="226"/>
      <c r="D154" s="285">
        <f>D155</f>
        <v>6993</v>
      </c>
      <c r="E154" s="286"/>
      <c r="F154" s="472">
        <f t="shared" si="9"/>
        <v>6993</v>
      </c>
      <c r="G154" s="473"/>
      <c r="H154" s="79">
        <f>H155</f>
        <v>0</v>
      </c>
      <c r="I154" s="270"/>
      <c r="J154" s="431"/>
      <c r="K154" s="432"/>
    </row>
    <row r="155" spans="1:11" s="35" customFormat="1" ht="22.5" customHeight="1" x14ac:dyDescent="0.25">
      <c r="A155" s="193" t="s">
        <v>249</v>
      </c>
      <c r="B155" s="260"/>
      <c r="C155" s="261"/>
      <c r="D155" s="227">
        <v>6993</v>
      </c>
      <c r="E155" s="228"/>
      <c r="F155" s="377">
        <f t="shared" si="9"/>
        <v>6993</v>
      </c>
      <c r="G155" s="401"/>
      <c r="H155" s="88"/>
      <c r="I155" s="482"/>
      <c r="J155" s="483"/>
      <c r="K155" s="484"/>
    </row>
    <row r="156" spans="1:11" s="178" customFormat="1" ht="30" customHeight="1" x14ac:dyDescent="0.25">
      <c r="A156" s="224" t="s">
        <v>44</v>
      </c>
      <c r="B156" s="225"/>
      <c r="C156" s="226"/>
      <c r="D156" s="285">
        <f>D157+D158</f>
        <v>105292.52</v>
      </c>
      <c r="E156" s="286"/>
      <c r="F156" s="472">
        <f t="shared" si="8"/>
        <v>105292.52</v>
      </c>
      <c r="G156" s="473"/>
      <c r="H156" s="79">
        <f>H157+H158</f>
        <v>0</v>
      </c>
      <c r="I156" s="270"/>
      <c r="J156" s="431"/>
      <c r="K156" s="432"/>
    </row>
    <row r="157" spans="1:11" s="3" customFormat="1" ht="64.5" customHeight="1" x14ac:dyDescent="0.25">
      <c r="A157" s="229" t="s">
        <v>97</v>
      </c>
      <c r="B157" s="263"/>
      <c r="C157" s="264"/>
      <c r="D157" s="364">
        <v>9786.49</v>
      </c>
      <c r="E157" s="366"/>
      <c r="F157" s="350">
        <f t="shared" si="8"/>
        <v>9786.49</v>
      </c>
      <c r="G157" s="481"/>
      <c r="H157" s="94"/>
      <c r="I157" s="352"/>
      <c r="J157" s="353"/>
      <c r="K157" s="354"/>
    </row>
    <row r="158" spans="1:11" s="3" customFormat="1" ht="69" customHeight="1" x14ac:dyDescent="0.25">
      <c r="A158" s="229" t="s">
        <v>152</v>
      </c>
      <c r="B158" s="263"/>
      <c r="C158" s="264"/>
      <c r="D158" s="364">
        <v>95506.03</v>
      </c>
      <c r="E158" s="366"/>
      <c r="F158" s="350">
        <f>D158</f>
        <v>95506.03</v>
      </c>
      <c r="G158" s="481"/>
      <c r="H158" s="94"/>
      <c r="I158" s="352"/>
      <c r="J158" s="353"/>
      <c r="K158" s="354"/>
    </row>
    <row r="159" spans="1:11" s="38" customFormat="1" ht="30" customHeight="1" x14ac:dyDescent="0.25">
      <c r="A159" s="216" t="s">
        <v>54</v>
      </c>
      <c r="B159" s="423"/>
      <c r="C159" s="424"/>
      <c r="D159" s="367">
        <f>SUM(D160:E160)</f>
        <v>1500</v>
      </c>
      <c r="E159" s="425"/>
      <c r="F159" s="367">
        <f t="shared" ref="F159:F160" si="10">D159+H159</f>
        <v>1500</v>
      </c>
      <c r="G159" s="425"/>
      <c r="H159" s="94">
        <f>H160</f>
        <v>0</v>
      </c>
      <c r="I159" s="273"/>
      <c r="J159" s="419"/>
      <c r="K159" s="420"/>
    </row>
    <row r="160" spans="1:11" s="38" customFormat="1" ht="16.5" customHeight="1" x14ac:dyDescent="0.25">
      <c r="A160" s="229" t="s">
        <v>186</v>
      </c>
      <c r="B160" s="230"/>
      <c r="C160" s="231"/>
      <c r="D160" s="350">
        <v>1500</v>
      </c>
      <c r="E160" s="351"/>
      <c r="F160" s="350">
        <f t="shared" si="10"/>
        <v>1500</v>
      </c>
      <c r="G160" s="351"/>
      <c r="H160" s="94"/>
      <c r="I160" s="352"/>
      <c r="J160" s="353"/>
      <c r="K160" s="354"/>
    </row>
    <row r="161" spans="1:11" s="158" customFormat="1" ht="35.1" customHeight="1" x14ac:dyDescent="0.25">
      <c r="A161" s="475" t="s">
        <v>11</v>
      </c>
      <c r="B161" s="475"/>
      <c r="C161" s="475"/>
      <c r="D161" s="478">
        <f>D122+D123+D124+D128+D129+D131+D137+D139+D151+D154+D156+D159</f>
        <v>788121.08000000007</v>
      </c>
      <c r="E161" s="479"/>
      <c r="F161" s="478">
        <f>F122+F123+F124+F128+F129+F131+F137+F139+F151+F154+F156+F159</f>
        <v>788121.08000000007</v>
      </c>
      <c r="G161" s="479"/>
      <c r="H161" s="189">
        <f>H122+H123+H124+H128+H129+H131+H137+H139+H151+H154+H156+H159</f>
        <v>0</v>
      </c>
      <c r="I161" s="480"/>
      <c r="J161" s="480"/>
      <c r="K161" s="480"/>
    </row>
    <row r="162" spans="1:11" ht="12" customHeight="1" x14ac:dyDescent="0.25">
      <c r="A162" s="169"/>
      <c r="B162" s="169"/>
      <c r="C162" s="169"/>
      <c r="D162" s="169"/>
      <c r="E162" s="169"/>
      <c r="F162" s="164"/>
      <c r="G162" s="164"/>
      <c r="H162" s="169"/>
      <c r="I162" s="169"/>
      <c r="J162" s="169"/>
      <c r="K162" s="169"/>
    </row>
    <row r="163" spans="1:11" ht="12" customHeight="1" x14ac:dyDescent="0.25">
      <c r="A163" s="169"/>
      <c r="B163" s="169"/>
      <c r="C163" s="169"/>
      <c r="D163" s="169"/>
      <c r="E163" s="169"/>
      <c r="F163" s="164"/>
      <c r="G163" s="164"/>
      <c r="H163" s="169"/>
      <c r="I163" s="169"/>
      <c r="J163" s="169"/>
      <c r="K163" s="169"/>
    </row>
    <row r="164" spans="1:11" ht="12" customHeight="1" x14ac:dyDescent="0.25">
      <c r="A164" s="169"/>
      <c r="B164" s="169"/>
      <c r="C164" s="169"/>
      <c r="D164" s="169"/>
      <c r="E164" s="169"/>
      <c r="F164" s="164"/>
      <c r="G164" s="164"/>
      <c r="H164" s="169"/>
      <c r="I164" s="169"/>
      <c r="J164" s="169"/>
      <c r="K164" s="169"/>
    </row>
    <row r="165" spans="1:11" ht="12" customHeight="1" x14ac:dyDescent="0.25">
      <c r="A165" s="169"/>
      <c r="B165" s="169"/>
      <c r="C165" s="169"/>
      <c r="D165" s="169"/>
      <c r="E165" s="169"/>
      <c r="F165" s="164"/>
      <c r="G165" s="164"/>
      <c r="H165" s="169"/>
      <c r="I165" s="169"/>
      <c r="J165" s="169"/>
      <c r="K165" s="169"/>
    </row>
    <row r="166" spans="1:11" ht="12" customHeight="1" x14ac:dyDescent="0.25">
      <c r="A166" s="169"/>
      <c r="B166" s="169"/>
      <c r="C166" s="169"/>
      <c r="D166" s="169"/>
      <c r="E166" s="169"/>
      <c r="F166" s="164"/>
      <c r="G166" s="164"/>
      <c r="H166" s="169"/>
      <c r="I166" s="169"/>
      <c r="J166" s="169"/>
      <c r="K166" s="169"/>
    </row>
    <row r="167" spans="1:11" ht="12" customHeight="1" x14ac:dyDescent="0.25">
      <c r="A167" s="169"/>
      <c r="B167" s="169"/>
      <c r="C167" s="169"/>
      <c r="D167" s="169"/>
      <c r="E167" s="169"/>
      <c r="F167" s="164"/>
      <c r="G167" s="164"/>
      <c r="H167" s="169"/>
      <c r="I167" s="169"/>
      <c r="J167" s="169"/>
      <c r="K167" s="169"/>
    </row>
    <row r="168" spans="1:11" x14ac:dyDescent="0.25">
      <c r="A168" s="266" t="s">
        <v>100</v>
      </c>
      <c r="B168" s="266"/>
      <c r="C168" s="266"/>
      <c r="D168" s="266"/>
      <c r="E168" s="266"/>
      <c r="F168" s="266"/>
      <c r="G168" s="266"/>
      <c r="H168" s="266"/>
      <c r="I168" s="266"/>
      <c r="J168" s="266"/>
      <c r="K168" s="266"/>
    </row>
    <row r="169" spans="1:11" ht="8.25" customHeight="1" x14ac:dyDescent="0.25">
      <c r="A169" s="267"/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</row>
    <row r="170" spans="1:11" x14ac:dyDescent="0.25">
      <c r="A170" s="204"/>
      <c r="B170" s="204"/>
      <c r="C170" s="204"/>
      <c r="D170" s="235" t="s">
        <v>5</v>
      </c>
      <c r="E170" s="235"/>
      <c r="F170" s="474" t="s">
        <v>6</v>
      </c>
      <c r="G170" s="474"/>
      <c r="H170" s="175" t="s">
        <v>14</v>
      </c>
      <c r="I170" s="236" t="s">
        <v>13</v>
      </c>
      <c r="J170" s="237"/>
      <c r="K170" s="238"/>
    </row>
    <row r="171" spans="1:11" s="35" customFormat="1" ht="33" customHeight="1" x14ac:dyDescent="0.25">
      <c r="A171" s="248" t="s">
        <v>19</v>
      </c>
      <c r="B171" s="249"/>
      <c r="C171" s="250"/>
      <c r="D171" s="227">
        <f>SUM(D172:E177)</f>
        <v>770715.97000000009</v>
      </c>
      <c r="E171" s="228"/>
      <c r="F171" s="297">
        <f>SUM(F172:G177)</f>
        <v>770715.97000000009</v>
      </c>
      <c r="G171" s="298"/>
      <c r="H171" s="79">
        <f>SUM(H172:H177)</f>
        <v>0</v>
      </c>
      <c r="I171" s="198"/>
      <c r="J171" s="199"/>
      <c r="K171" s="200"/>
    </row>
    <row r="172" spans="1:11" s="35" customFormat="1" ht="32.25" customHeight="1" x14ac:dyDescent="0.25">
      <c r="A172" s="193" t="s">
        <v>86</v>
      </c>
      <c r="B172" s="260"/>
      <c r="C172" s="261"/>
      <c r="D172" s="196">
        <v>0</v>
      </c>
      <c r="E172" s="268"/>
      <c r="F172" s="377">
        <f t="shared" ref="F172" si="11">D172+H172</f>
        <v>0</v>
      </c>
      <c r="G172" s="378"/>
      <c r="H172" s="78"/>
      <c r="I172" s="198"/>
      <c r="J172" s="199"/>
      <c r="K172" s="200"/>
    </row>
    <row r="173" spans="1:11" s="35" customFormat="1" ht="31.5" customHeight="1" x14ac:dyDescent="0.25">
      <c r="A173" s="193" t="s">
        <v>112</v>
      </c>
      <c r="B173" s="194"/>
      <c r="C173" s="195"/>
      <c r="D173" s="196">
        <v>69212.259999999995</v>
      </c>
      <c r="E173" s="197"/>
      <c r="F173" s="377">
        <f>D173+H173</f>
        <v>69212.259999999995</v>
      </c>
      <c r="G173" s="378"/>
      <c r="H173" s="78"/>
      <c r="I173" s="198"/>
      <c r="J173" s="199"/>
      <c r="K173" s="200"/>
    </row>
    <row r="174" spans="1:11" s="35" customFormat="1" ht="30.75" customHeight="1" x14ac:dyDescent="0.25">
      <c r="A174" s="193" t="s">
        <v>111</v>
      </c>
      <c r="B174" s="260"/>
      <c r="C174" s="261"/>
      <c r="D174" s="196">
        <v>99743</v>
      </c>
      <c r="E174" s="268"/>
      <c r="F174" s="377">
        <f t="shared" ref="F174" si="12">D174+H174</f>
        <v>99743</v>
      </c>
      <c r="G174" s="378"/>
      <c r="H174" s="78"/>
      <c r="I174" s="198"/>
      <c r="J174" s="199"/>
      <c r="K174" s="200"/>
    </row>
    <row r="175" spans="1:11" s="35" customFormat="1" ht="32.25" customHeight="1" x14ac:dyDescent="0.25">
      <c r="A175" s="193" t="s">
        <v>113</v>
      </c>
      <c r="B175" s="194"/>
      <c r="C175" s="195"/>
      <c r="D175" s="196">
        <v>99969.74</v>
      </c>
      <c r="E175" s="197"/>
      <c r="F175" s="377">
        <f>D175+H175</f>
        <v>99969.74</v>
      </c>
      <c r="G175" s="378"/>
      <c r="H175" s="78"/>
      <c r="I175" s="198"/>
      <c r="J175" s="199"/>
      <c r="K175" s="200"/>
    </row>
    <row r="176" spans="1:11" s="35" customFormat="1" ht="33" customHeight="1" x14ac:dyDescent="0.25">
      <c r="A176" s="193" t="s">
        <v>121</v>
      </c>
      <c r="B176" s="194"/>
      <c r="C176" s="195"/>
      <c r="D176" s="196">
        <v>255692.57</v>
      </c>
      <c r="E176" s="197"/>
      <c r="F176" s="377">
        <v>255692.57</v>
      </c>
      <c r="G176" s="378"/>
      <c r="H176" s="78"/>
      <c r="I176" s="198"/>
      <c r="J176" s="199"/>
      <c r="K176" s="200"/>
    </row>
    <row r="177" spans="1:11" s="35" customFormat="1" ht="31.5" customHeight="1" x14ac:dyDescent="0.25">
      <c r="A177" s="193" t="s">
        <v>122</v>
      </c>
      <c r="B177" s="260"/>
      <c r="C177" s="261"/>
      <c r="D177" s="196">
        <v>246098.4</v>
      </c>
      <c r="E177" s="207"/>
      <c r="F177" s="377">
        <v>246098.4</v>
      </c>
      <c r="G177" s="401"/>
      <c r="H177" s="78"/>
      <c r="I177" s="198"/>
      <c r="J177" s="199"/>
      <c r="K177" s="200"/>
    </row>
    <row r="178" spans="1:11" ht="16.5" customHeight="1" x14ac:dyDescent="0.25">
      <c r="A178" s="248" t="s">
        <v>20</v>
      </c>
      <c r="B178" s="249"/>
      <c r="C178" s="250"/>
      <c r="D178" s="285">
        <f>D179</f>
        <v>22600</v>
      </c>
      <c r="E178" s="286"/>
      <c r="F178" s="472">
        <f>D178+H178</f>
        <v>22600</v>
      </c>
      <c r="G178" s="473"/>
      <c r="H178" s="187"/>
      <c r="I178" s="204"/>
      <c r="J178" s="204"/>
      <c r="K178" s="204"/>
    </row>
    <row r="179" spans="1:11" s="35" customFormat="1" ht="24.75" customHeight="1" x14ac:dyDescent="0.25">
      <c r="A179" s="193" t="s">
        <v>114</v>
      </c>
      <c r="B179" s="260"/>
      <c r="C179" s="261"/>
      <c r="D179" s="196">
        <v>22600</v>
      </c>
      <c r="E179" s="207"/>
      <c r="F179" s="377">
        <v>22600</v>
      </c>
      <c r="G179" s="401"/>
      <c r="H179" s="78"/>
      <c r="I179" s="204"/>
      <c r="J179" s="204"/>
      <c r="K179" s="204"/>
    </row>
    <row r="180" spans="1:11" x14ac:dyDescent="0.25">
      <c r="A180" s="201" t="s">
        <v>11</v>
      </c>
      <c r="B180" s="201"/>
      <c r="C180" s="201"/>
      <c r="D180" s="202">
        <f>D171+D178</f>
        <v>793315.97000000009</v>
      </c>
      <c r="E180" s="203"/>
      <c r="F180" s="470">
        <f>F171+F178</f>
        <v>793315.97000000009</v>
      </c>
      <c r="G180" s="471"/>
      <c r="H180" s="179">
        <f>H171</f>
        <v>0</v>
      </c>
      <c r="I180" s="204"/>
      <c r="J180" s="204"/>
      <c r="K180" s="204"/>
    </row>
    <row r="181" spans="1:11" ht="45" customHeight="1" x14ac:dyDescent="0.25">
      <c r="A181" s="265" t="s">
        <v>32</v>
      </c>
      <c r="B181" s="265"/>
      <c r="C181" s="265"/>
      <c r="D181" s="265"/>
      <c r="E181" s="265"/>
      <c r="F181" s="265"/>
      <c r="G181" s="265"/>
      <c r="H181" s="265"/>
      <c r="I181" s="265"/>
      <c r="J181" s="265"/>
      <c r="K181" s="265"/>
    </row>
    <row r="182" spans="1:11" ht="30.75" customHeight="1" x14ac:dyDescent="0.25">
      <c r="A182" s="265" t="s">
        <v>88</v>
      </c>
      <c r="B182" s="265"/>
      <c r="C182" s="265"/>
      <c r="D182" s="265"/>
      <c r="E182" s="265"/>
      <c r="F182" s="265"/>
      <c r="G182" s="265"/>
      <c r="H182" s="265"/>
      <c r="I182" s="265"/>
      <c r="J182" s="265"/>
      <c r="K182" s="265"/>
    </row>
    <row r="183" spans="1:11" ht="20.25" customHeight="1" x14ac:dyDescent="0.25">
      <c r="A183" s="169"/>
      <c r="B183" s="169"/>
      <c r="C183" s="169"/>
      <c r="D183" s="169"/>
      <c r="E183" s="169"/>
      <c r="F183" s="164"/>
      <c r="G183" s="164"/>
      <c r="H183" s="169"/>
      <c r="I183" s="169"/>
      <c r="J183" s="169"/>
      <c r="K183" s="169"/>
    </row>
    <row r="184" spans="1:11" ht="15" customHeight="1" x14ac:dyDescent="0.25">
      <c r="A184" s="269"/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</row>
    <row r="185" spans="1:11" ht="117.75" customHeight="1" x14ac:dyDescent="0.25">
      <c r="A185" s="265" t="s">
        <v>33</v>
      </c>
      <c r="B185" s="265"/>
      <c r="C185" s="265"/>
      <c r="D185" s="265"/>
      <c r="E185" s="265"/>
      <c r="F185" s="265"/>
      <c r="G185" s="265"/>
      <c r="H185" s="265"/>
      <c r="I185" s="265"/>
      <c r="J185" s="265"/>
      <c r="K185" s="265"/>
    </row>
    <row r="186" spans="1:11" x14ac:dyDescent="0.25">
      <c r="A186" s="267"/>
      <c r="B186" s="267"/>
      <c r="C186" s="267"/>
      <c r="D186" s="267"/>
      <c r="E186" s="267"/>
      <c r="F186" s="267"/>
      <c r="G186" s="267"/>
      <c r="H186" s="267"/>
      <c r="I186" s="267"/>
      <c r="J186" s="267"/>
      <c r="K186" s="267"/>
    </row>
    <row r="187" spans="1:11" x14ac:dyDescent="0.25">
      <c r="A187" s="267"/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</row>
    <row r="188" spans="1:11" x14ac:dyDescent="0.25">
      <c r="A188" s="267"/>
      <c r="B188" s="267"/>
      <c r="C188" s="267"/>
      <c r="D188" s="267"/>
      <c r="E188" s="267"/>
      <c r="F188" s="267"/>
      <c r="G188" s="267"/>
      <c r="H188" s="267"/>
      <c r="I188" s="267"/>
      <c r="J188" s="267"/>
      <c r="K188" s="267"/>
    </row>
    <row r="189" spans="1:11" x14ac:dyDescent="0.25">
      <c r="A189" s="267"/>
      <c r="B189" s="267"/>
      <c r="C189" s="267"/>
      <c r="D189" s="267"/>
      <c r="E189" s="267"/>
      <c r="F189" s="267"/>
      <c r="G189" s="267"/>
      <c r="H189" s="267"/>
      <c r="I189" s="267"/>
      <c r="J189" s="267"/>
      <c r="K189" s="267"/>
    </row>
    <row r="190" spans="1:11" x14ac:dyDescent="0.25">
      <c r="A190" s="267"/>
      <c r="B190" s="267"/>
      <c r="C190" s="267"/>
      <c r="D190" s="267"/>
      <c r="E190" s="267"/>
      <c r="F190" s="267"/>
      <c r="G190" s="267"/>
      <c r="H190" s="267"/>
      <c r="I190" s="267"/>
      <c r="J190" s="267"/>
      <c r="K190" s="267"/>
    </row>
    <row r="191" spans="1:11" x14ac:dyDescent="0.25">
      <c r="A191" s="267"/>
      <c r="B191" s="267"/>
      <c r="C191" s="267"/>
      <c r="D191" s="267"/>
      <c r="E191" s="267"/>
      <c r="F191" s="267"/>
      <c r="G191" s="267"/>
      <c r="H191" s="267"/>
      <c r="I191" s="267"/>
      <c r="J191" s="267"/>
      <c r="K191" s="267"/>
    </row>
    <row r="192" spans="1:11" x14ac:dyDescent="0.25">
      <c r="A192" s="267"/>
      <c r="B192" s="267"/>
      <c r="C192" s="267"/>
      <c r="D192" s="267"/>
      <c r="E192" s="267"/>
      <c r="F192" s="267"/>
      <c r="G192" s="267"/>
      <c r="H192" s="267"/>
      <c r="I192" s="267"/>
      <c r="J192" s="267"/>
      <c r="K192" s="267"/>
    </row>
    <row r="193" spans="1:11" x14ac:dyDescent="0.25">
      <c r="A193" s="267"/>
      <c r="B193" s="267"/>
      <c r="C193" s="267"/>
      <c r="D193" s="267"/>
      <c r="E193" s="267"/>
      <c r="F193" s="267"/>
      <c r="G193" s="267"/>
      <c r="H193" s="267"/>
      <c r="I193" s="267"/>
      <c r="J193" s="267"/>
      <c r="K193" s="267"/>
    </row>
    <row r="194" spans="1:11" x14ac:dyDescent="0.25">
      <c r="A194" s="267"/>
      <c r="B194" s="267"/>
      <c r="C194" s="267"/>
      <c r="D194" s="267"/>
      <c r="E194" s="267"/>
      <c r="F194" s="267"/>
      <c r="G194" s="267"/>
      <c r="H194" s="267"/>
      <c r="I194" s="267"/>
      <c r="J194" s="267"/>
      <c r="K194" s="267"/>
    </row>
  </sheetData>
  <mergeCells count="587">
    <mergeCell ref="A190:K190"/>
    <mergeCell ref="A191:K191"/>
    <mergeCell ref="A192:K192"/>
    <mergeCell ref="A193:K193"/>
    <mergeCell ref="A194:K194"/>
    <mergeCell ref="A188:K188"/>
    <mergeCell ref="A189:K189"/>
    <mergeCell ref="D176:E176"/>
    <mergeCell ref="F176:G176"/>
    <mergeCell ref="I176:K176"/>
    <mergeCell ref="A177:C177"/>
    <mergeCell ref="D177:E177"/>
    <mergeCell ref="F177:G177"/>
    <mergeCell ref="I177:K177"/>
    <mergeCell ref="A178:C178"/>
    <mergeCell ref="D178:E178"/>
    <mergeCell ref="F178:G178"/>
    <mergeCell ref="I178:K178"/>
    <mergeCell ref="A179:C179"/>
    <mergeCell ref="D179:E179"/>
    <mergeCell ref="F179:G179"/>
    <mergeCell ref="I179:K179"/>
    <mergeCell ref="A176:C176"/>
    <mergeCell ref="A184:K184"/>
    <mergeCell ref="A185:K185"/>
    <mergeCell ref="A186:K186"/>
    <mergeCell ref="A187:K187"/>
    <mergeCell ref="A180:C180"/>
    <mergeCell ref="D180:E180"/>
    <mergeCell ref="F180:G180"/>
    <mergeCell ref="I180:K180"/>
    <mergeCell ref="A181:K181"/>
    <mergeCell ref="A182:K182"/>
    <mergeCell ref="F175:G175"/>
    <mergeCell ref="I175:K175"/>
    <mergeCell ref="A172:C172"/>
    <mergeCell ref="D172:E172"/>
    <mergeCell ref="F172:G172"/>
    <mergeCell ref="I172:K172"/>
    <mergeCell ref="A173:C173"/>
    <mergeCell ref="D173:E173"/>
    <mergeCell ref="F173:G173"/>
    <mergeCell ref="I173:K173"/>
    <mergeCell ref="A174:C174"/>
    <mergeCell ref="D174:E174"/>
    <mergeCell ref="F174:G174"/>
    <mergeCell ref="I174:K174"/>
    <mergeCell ref="A175:C175"/>
    <mergeCell ref="D175:E175"/>
    <mergeCell ref="A170:C170"/>
    <mergeCell ref="D170:E170"/>
    <mergeCell ref="F170:G170"/>
    <mergeCell ref="I170:K170"/>
    <mergeCell ref="A171:C171"/>
    <mergeCell ref="D171:E171"/>
    <mergeCell ref="F171:G171"/>
    <mergeCell ref="I171:K171"/>
    <mergeCell ref="A161:C161"/>
    <mergeCell ref="D161:E161"/>
    <mergeCell ref="F161:G161"/>
    <mergeCell ref="I161:K161"/>
    <mergeCell ref="A168:K168"/>
    <mergeCell ref="A169:K169"/>
    <mergeCell ref="A159:C159"/>
    <mergeCell ref="D159:E159"/>
    <mergeCell ref="F159:G159"/>
    <mergeCell ref="I159:K159"/>
    <mergeCell ref="A160:C160"/>
    <mergeCell ref="D160:E160"/>
    <mergeCell ref="F160:G160"/>
    <mergeCell ref="I160:K160"/>
    <mergeCell ref="A157:C157"/>
    <mergeCell ref="D157:E157"/>
    <mergeCell ref="F157:G157"/>
    <mergeCell ref="I157:K157"/>
    <mergeCell ref="A158:C158"/>
    <mergeCell ref="D158:E158"/>
    <mergeCell ref="F158:G158"/>
    <mergeCell ref="I158:K158"/>
    <mergeCell ref="A155:C155"/>
    <mergeCell ref="D155:E155"/>
    <mergeCell ref="F155:G155"/>
    <mergeCell ref="I155:K155"/>
    <mergeCell ref="A156:C156"/>
    <mergeCell ref="D156:E156"/>
    <mergeCell ref="F156:G156"/>
    <mergeCell ref="I156:K156"/>
    <mergeCell ref="A153:C153"/>
    <mergeCell ref="D153:E153"/>
    <mergeCell ref="F153:G153"/>
    <mergeCell ref="I153:K153"/>
    <mergeCell ref="A154:C154"/>
    <mergeCell ref="D154:E154"/>
    <mergeCell ref="F154:G154"/>
    <mergeCell ref="I154:K154"/>
    <mergeCell ref="A151:C151"/>
    <mergeCell ref="D151:E151"/>
    <mergeCell ref="F151:G151"/>
    <mergeCell ref="I151:K151"/>
    <mergeCell ref="A152:C152"/>
    <mergeCell ref="D152:E152"/>
    <mergeCell ref="F152:G152"/>
    <mergeCell ref="I152:K152"/>
    <mergeCell ref="A149:C149"/>
    <mergeCell ref="D149:E149"/>
    <mergeCell ref="F149:G149"/>
    <mergeCell ref="I149:K149"/>
    <mergeCell ref="A150:C150"/>
    <mergeCell ref="D150:E150"/>
    <mergeCell ref="F150:G150"/>
    <mergeCell ref="I150:K150"/>
    <mergeCell ref="A147:C147"/>
    <mergeCell ref="D147:E147"/>
    <mergeCell ref="F147:G147"/>
    <mergeCell ref="I147:K147"/>
    <mergeCell ref="A148:C148"/>
    <mergeCell ref="D148:E148"/>
    <mergeCell ref="F148:G148"/>
    <mergeCell ref="I148:K148"/>
    <mergeCell ref="A145:C145"/>
    <mergeCell ref="D145:E145"/>
    <mergeCell ref="F145:G145"/>
    <mergeCell ref="I145:K145"/>
    <mergeCell ref="A146:C146"/>
    <mergeCell ref="D146:E146"/>
    <mergeCell ref="F146:G146"/>
    <mergeCell ref="I146:K146"/>
    <mergeCell ref="A144:C144"/>
    <mergeCell ref="D144:E144"/>
    <mergeCell ref="F144:G144"/>
    <mergeCell ref="I144:K144"/>
    <mergeCell ref="A142:C142"/>
    <mergeCell ref="D142:E142"/>
    <mergeCell ref="F142:G142"/>
    <mergeCell ref="I142:K142"/>
    <mergeCell ref="A143:C143"/>
    <mergeCell ref="D143:E143"/>
    <mergeCell ref="F143:G143"/>
    <mergeCell ref="I143:K143"/>
    <mergeCell ref="A140:C140"/>
    <mergeCell ref="D140:E140"/>
    <mergeCell ref="F140:G140"/>
    <mergeCell ref="I140:K140"/>
    <mergeCell ref="A141:C141"/>
    <mergeCell ref="D141:E141"/>
    <mergeCell ref="F141:G141"/>
    <mergeCell ref="I141:K141"/>
    <mergeCell ref="A138:C138"/>
    <mergeCell ref="D138:E138"/>
    <mergeCell ref="F138:G138"/>
    <mergeCell ref="I138:K138"/>
    <mergeCell ref="A139:C139"/>
    <mergeCell ref="D139:E139"/>
    <mergeCell ref="F139:G139"/>
    <mergeCell ref="I139:K139"/>
    <mergeCell ref="A136:C136"/>
    <mergeCell ref="D136:E136"/>
    <mergeCell ref="F136:G136"/>
    <mergeCell ref="I136:K136"/>
    <mergeCell ref="A137:C137"/>
    <mergeCell ref="D137:E137"/>
    <mergeCell ref="F137:G137"/>
    <mergeCell ref="I137:K137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32:C132"/>
    <mergeCell ref="D132:E132"/>
    <mergeCell ref="F132:G132"/>
    <mergeCell ref="A133:C133"/>
    <mergeCell ref="D133:E133"/>
    <mergeCell ref="F133:G133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3"/>
    <mergeCell ref="A123:C123"/>
    <mergeCell ref="D123:E123"/>
    <mergeCell ref="F123:G123"/>
    <mergeCell ref="I115:K115"/>
    <mergeCell ref="A119:K119"/>
    <mergeCell ref="A121:C121"/>
    <mergeCell ref="D121:E121"/>
    <mergeCell ref="F121:G121"/>
    <mergeCell ref="I121:K121"/>
    <mergeCell ref="F107:G107"/>
    <mergeCell ref="A114:C114"/>
    <mergeCell ref="D114:E114"/>
    <mergeCell ref="F114:G114"/>
    <mergeCell ref="A115:C115"/>
    <mergeCell ref="D115:E115"/>
    <mergeCell ref="F115:G115"/>
    <mergeCell ref="A112:C112"/>
    <mergeCell ref="D112:E112"/>
    <mergeCell ref="F112:G112"/>
    <mergeCell ref="A113:C113"/>
    <mergeCell ref="D113:E113"/>
    <mergeCell ref="F113:G113"/>
    <mergeCell ref="I107:K107"/>
    <mergeCell ref="A108:C108"/>
    <mergeCell ref="D108:E108"/>
    <mergeCell ref="F108:G108"/>
    <mergeCell ref="I108:K114"/>
    <mergeCell ref="A109:C109"/>
    <mergeCell ref="D109:E109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F109:G109"/>
    <mergeCell ref="A110:C110"/>
    <mergeCell ref="D110:E110"/>
    <mergeCell ref="F110:G110"/>
    <mergeCell ref="A111:C111"/>
    <mergeCell ref="D111:E111"/>
    <mergeCell ref="F111:G111"/>
    <mergeCell ref="A107:C107"/>
    <mergeCell ref="D107:E107"/>
    <mergeCell ref="A103:C103"/>
    <mergeCell ref="D103:E103"/>
    <mergeCell ref="F103:G103"/>
    <mergeCell ref="I103:K103"/>
    <mergeCell ref="A104:C104"/>
    <mergeCell ref="D104:E104"/>
    <mergeCell ref="F104:G104"/>
    <mergeCell ref="I104:K104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1:C91"/>
    <mergeCell ref="D91:E91"/>
    <mergeCell ref="F91:G91"/>
    <mergeCell ref="I91:K91"/>
    <mergeCell ref="A92:C92"/>
    <mergeCell ref="D92:E92"/>
    <mergeCell ref="F92:G92"/>
    <mergeCell ref="I92:K92"/>
    <mergeCell ref="A89:C89"/>
    <mergeCell ref="D89:E89"/>
    <mergeCell ref="F89:G89"/>
    <mergeCell ref="I89:K89"/>
    <mergeCell ref="A90:C90"/>
    <mergeCell ref="D90:E90"/>
    <mergeCell ref="F90:G90"/>
    <mergeCell ref="I90:K90"/>
    <mergeCell ref="A87:C87"/>
    <mergeCell ref="D87:E87"/>
    <mergeCell ref="F87:G87"/>
    <mergeCell ref="I87:K87"/>
    <mergeCell ref="A88:C88"/>
    <mergeCell ref="D88:E88"/>
    <mergeCell ref="F88:G88"/>
    <mergeCell ref="I88:K88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79:C79"/>
    <mergeCell ref="D79:E79"/>
    <mergeCell ref="F79:G79"/>
    <mergeCell ref="I79:K79"/>
    <mergeCell ref="A82:C82"/>
    <mergeCell ref="D82:E82"/>
    <mergeCell ref="F82:G82"/>
    <mergeCell ref="A80:C80"/>
    <mergeCell ref="A81:C81"/>
    <mergeCell ref="D81:E81"/>
    <mergeCell ref="F81:G81"/>
    <mergeCell ref="D80:E80"/>
    <mergeCell ref="F80:G80"/>
    <mergeCell ref="I80:K80"/>
    <mergeCell ref="I81:K82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74:C74"/>
    <mergeCell ref="D74:E74"/>
    <mergeCell ref="F74:G74"/>
    <mergeCell ref="I74:K74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F35:G35"/>
    <mergeCell ref="A36:C36"/>
    <mergeCell ref="D36:E36"/>
    <mergeCell ref="F36:G36"/>
    <mergeCell ref="I36:K36"/>
    <mergeCell ref="A37:C37"/>
    <mergeCell ref="D37:E37"/>
    <mergeCell ref="F37:G37"/>
    <mergeCell ref="I37:K37"/>
    <mergeCell ref="A33:C33"/>
    <mergeCell ref="D33:E33"/>
    <mergeCell ref="F33:G33"/>
    <mergeCell ref="I33:K33"/>
    <mergeCell ref="A34:C34"/>
    <mergeCell ref="D34:E34"/>
    <mergeCell ref="F34:G34"/>
    <mergeCell ref="A35:C35"/>
    <mergeCell ref="D35:E35"/>
    <mergeCell ref="I34:K35"/>
    <mergeCell ref="A26:C26"/>
    <mergeCell ref="D26:E26"/>
    <mergeCell ref="F26:G26"/>
    <mergeCell ref="H26:K26"/>
    <mergeCell ref="A29:J29"/>
    <mergeCell ref="A31:J31"/>
    <mergeCell ref="A24:C24"/>
    <mergeCell ref="D24:E24"/>
    <mergeCell ref="F24:G24"/>
    <mergeCell ref="H24:K24"/>
    <mergeCell ref="A25:C25"/>
    <mergeCell ref="D25:E25"/>
    <mergeCell ref="F25:G25"/>
    <mergeCell ref="H25:K25"/>
    <mergeCell ref="A22:C22"/>
    <mergeCell ref="D22:E22"/>
    <mergeCell ref="F22:G22"/>
    <mergeCell ref="H22:K22"/>
    <mergeCell ref="A23:C23"/>
    <mergeCell ref="D23:E23"/>
    <mergeCell ref="F23:G23"/>
    <mergeCell ref="H23:K23"/>
    <mergeCell ref="A14:K14"/>
    <mergeCell ref="A15:K15"/>
    <mergeCell ref="A18:J18"/>
    <mergeCell ref="A19:J19"/>
    <mergeCell ref="A21:C21"/>
    <mergeCell ref="D21:E21"/>
    <mergeCell ref="F21:G21"/>
    <mergeCell ref="H21:K21"/>
    <mergeCell ref="A8:J8"/>
    <mergeCell ref="A9:I9"/>
    <mergeCell ref="A10:I10"/>
    <mergeCell ref="A11:J11"/>
    <mergeCell ref="A12:J12"/>
    <mergeCell ref="A13:J13"/>
    <mergeCell ref="A2:J2"/>
    <mergeCell ref="A3:J3"/>
    <mergeCell ref="A4:J4"/>
    <mergeCell ref="A5:I5"/>
    <mergeCell ref="A6:J6"/>
    <mergeCell ref="A7:J7"/>
  </mergeCells>
  <pageMargins left="0.31496062992125984" right="0.31496062992125984" top="0.35433070866141736" bottom="0.35433070866141736" header="0.31496062992125984" footer="0.31496062992125984"/>
  <pageSetup paperSize="9" scale="70" fitToHeight="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9</vt:lpstr>
      <vt:lpstr>1</vt:lpstr>
      <vt:lpstr>2</vt:lpstr>
      <vt:lpstr>3</vt:lpstr>
      <vt:lpstr>4</vt:lpstr>
      <vt:lpstr>5</vt:lpstr>
      <vt:lpstr>6</vt:lpstr>
      <vt:lpstr>7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Спутник</dc:creator>
  <cp:lastModifiedBy>Спутник</cp:lastModifiedBy>
  <cp:lastPrinted>2021-12-23T07:26:10Z</cp:lastPrinted>
  <dcterms:created xsi:type="dcterms:W3CDTF">2017-11-21T06:32:32Z</dcterms:created>
  <dcterms:modified xsi:type="dcterms:W3CDTF">2021-12-23T07:30:59Z</dcterms:modified>
</cp:coreProperties>
</file>