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7"/>
  </bookViews>
  <sheets>
    <sheet name="10" sheetId="11" r:id="rId1"/>
    <sheet name="1" sheetId="12" r:id="rId2"/>
    <sheet name="2" sheetId="13" r:id="rId3"/>
    <sheet name="3" sheetId="14" r:id="rId4"/>
    <sheet name="4" sheetId="15" r:id="rId5"/>
    <sheet name="5" sheetId="16" r:id="rId6"/>
    <sheet name="6" sheetId="17" r:id="rId7"/>
    <sheet name="7" sheetId="18" r:id="rId8"/>
    <sheet name="8" sheetId="19" r:id="rId9"/>
  </sheets>
  <calcPr calcId="145621"/>
</workbook>
</file>

<file path=xl/calcChain.xml><?xml version="1.0" encoding="utf-8"?>
<calcChain xmlns="http://schemas.openxmlformats.org/spreadsheetml/2006/main">
  <c r="F103" i="19" l="1"/>
  <c r="F104" i="19" l="1"/>
  <c r="F102" i="19"/>
  <c r="H94" i="19"/>
  <c r="H120" i="19" s="1"/>
  <c r="F134" i="19"/>
  <c r="F133" i="19" s="1"/>
  <c r="H133" i="19"/>
  <c r="D133" i="19"/>
  <c r="F132" i="19"/>
  <c r="H131" i="19"/>
  <c r="D131" i="19"/>
  <c r="F131" i="19" s="1"/>
  <c r="F130" i="19"/>
  <c r="F129" i="19"/>
  <c r="F128" i="19"/>
  <c r="F127" i="19"/>
  <c r="F126" i="19"/>
  <c r="F125" i="19"/>
  <c r="F135" i="19" s="1"/>
  <c r="F119" i="19"/>
  <c r="F118" i="19"/>
  <c r="F117" i="19"/>
  <c r="F116" i="19"/>
  <c r="H115" i="19"/>
  <c r="D115" i="19"/>
  <c r="F115" i="19" s="1"/>
  <c r="F114" i="19"/>
  <c r="F113" i="19"/>
  <c r="F112" i="19"/>
  <c r="F111" i="19"/>
  <c r="F110" i="19"/>
  <c r="F109" i="19"/>
  <c r="H108" i="19"/>
  <c r="D108" i="19"/>
  <c r="F108" i="19" s="1"/>
  <c r="F107" i="19"/>
  <c r="F106" i="19"/>
  <c r="H105" i="19"/>
  <c r="D105" i="19"/>
  <c r="F105" i="19" s="1"/>
  <c r="F100" i="19"/>
  <c r="F99" i="19"/>
  <c r="F98" i="19"/>
  <c r="F96" i="19"/>
  <c r="F95" i="19"/>
  <c r="D94" i="19"/>
  <c r="F86" i="19"/>
  <c r="F85" i="19" s="1"/>
  <c r="H85" i="19"/>
  <c r="D85" i="19"/>
  <c r="F84" i="19"/>
  <c r="F83" i="19"/>
  <c r="F82" i="19" s="1"/>
  <c r="H82" i="19"/>
  <c r="D82" i="19"/>
  <c r="F81" i="19"/>
  <c r="F80" i="19"/>
  <c r="D80" i="19"/>
  <c r="F79" i="19"/>
  <c r="F78" i="19"/>
  <c r="F77" i="19"/>
  <c r="F76" i="19"/>
  <c r="H75" i="19"/>
  <c r="D75" i="19"/>
  <c r="F75" i="19" s="1"/>
  <c r="F74" i="19"/>
  <c r="F73" i="19"/>
  <c r="F72" i="19"/>
  <c r="H71" i="19"/>
  <c r="F71" i="19"/>
  <c r="D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D53" i="19"/>
  <c r="F53" i="19" s="1"/>
  <c r="H52" i="19"/>
  <c r="D52" i="19"/>
  <c r="F51" i="19"/>
  <c r="F50" i="19"/>
  <c r="F49" i="19"/>
  <c r="F48" i="19"/>
  <c r="F47" i="19"/>
  <c r="F46" i="19"/>
  <c r="F45" i="19"/>
  <c r="H44" i="19"/>
  <c r="D44" i="19"/>
  <c r="F44" i="19" s="1"/>
  <c r="F43" i="19"/>
  <c r="F42" i="19"/>
  <c r="F41" i="19"/>
  <c r="H40" i="19"/>
  <c r="D40" i="19"/>
  <c r="F39" i="19"/>
  <c r="F38" i="19"/>
  <c r="F37" i="19"/>
  <c r="F36" i="19"/>
  <c r="F35" i="19"/>
  <c r="D34" i="19"/>
  <c r="F34" i="19" s="1"/>
  <c r="F33" i="19"/>
  <c r="F32" i="19"/>
  <c r="H23" i="19"/>
  <c r="D23" i="19"/>
  <c r="F22" i="19"/>
  <c r="F21" i="19"/>
  <c r="F20" i="19"/>
  <c r="F19" i="19"/>
  <c r="F94" i="19" l="1"/>
  <c r="F120" i="19" s="1"/>
  <c r="H87" i="19"/>
  <c r="F23" i="19"/>
  <c r="F52" i="19"/>
  <c r="H135" i="19"/>
  <c r="D87" i="19"/>
  <c r="D120" i="19"/>
  <c r="D135" i="19"/>
  <c r="F40" i="19"/>
  <c r="F87" i="19" s="1"/>
  <c r="F131" i="17"/>
  <c r="H132" i="18"/>
  <c r="F132" i="18"/>
  <c r="D132" i="18"/>
  <c r="H130" i="18"/>
  <c r="F130" i="18"/>
  <c r="D128" i="18"/>
  <c r="F127" i="18"/>
  <c r="D94" i="18"/>
  <c r="F106" i="18"/>
  <c r="F107" i="18"/>
  <c r="D52" i="18"/>
  <c r="H82" i="18"/>
  <c r="H85" i="18"/>
  <c r="D85" i="18"/>
  <c r="F131" i="18"/>
  <c r="D130" i="18"/>
  <c r="F129" i="18"/>
  <c r="H128" i="18"/>
  <c r="F126" i="18"/>
  <c r="F125" i="18"/>
  <c r="F123" i="18"/>
  <c r="F122" i="18"/>
  <c r="F116" i="18"/>
  <c r="F115" i="18"/>
  <c r="F114" i="18"/>
  <c r="F113" i="18"/>
  <c r="H112" i="18"/>
  <c r="D112" i="18"/>
  <c r="F111" i="18"/>
  <c r="F110" i="18"/>
  <c r="F109" i="18"/>
  <c r="F108" i="18"/>
  <c r="H105" i="18"/>
  <c r="D105" i="18"/>
  <c r="F104" i="18"/>
  <c r="F103" i="18"/>
  <c r="H102" i="18"/>
  <c r="D102" i="18"/>
  <c r="F100" i="18"/>
  <c r="F99" i="18"/>
  <c r="F98" i="18"/>
  <c r="F96" i="18"/>
  <c r="F95" i="18"/>
  <c r="H94" i="18"/>
  <c r="F86" i="18"/>
  <c r="F85" i="18" s="1"/>
  <c r="F84" i="18"/>
  <c r="F83" i="18"/>
  <c r="D82" i="18"/>
  <c r="F81" i="18"/>
  <c r="F80" i="18" s="1"/>
  <c r="D80" i="18"/>
  <c r="F79" i="18"/>
  <c r="F78" i="18"/>
  <c r="F77" i="18"/>
  <c r="F76" i="18"/>
  <c r="H75" i="18"/>
  <c r="D75" i="18"/>
  <c r="F74" i="18"/>
  <c r="F73" i="18"/>
  <c r="F72" i="18"/>
  <c r="H71" i="18"/>
  <c r="D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D53" i="18"/>
  <c r="F53" i="18" s="1"/>
  <c r="H52" i="18"/>
  <c r="F51" i="18"/>
  <c r="F50" i="18"/>
  <c r="F49" i="18"/>
  <c r="F48" i="18"/>
  <c r="F47" i="18"/>
  <c r="F46" i="18"/>
  <c r="F45" i="18"/>
  <c r="H44" i="18"/>
  <c r="F43" i="18"/>
  <c r="F42" i="18"/>
  <c r="F41" i="18"/>
  <c r="H40" i="18"/>
  <c r="D40" i="18"/>
  <c r="F39" i="18"/>
  <c r="F38" i="18"/>
  <c r="F37" i="18"/>
  <c r="F36" i="18"/>
  <c r="F35" i="18"/>
  <c r="D34" i="18"/>
  <c r="F33" i="18"/>
  <c r="F32" i="18"/>
  <c r="H23" i="18"/>
  <c r="D23" i="18"/>
  <c r="F22" i="18"/>
  <c r="F21" i="18"/>
  <c r="F20" i="18"/>
  <c r="F19" i="18"/>
  <c r="F105" i="18" l="1"/>
  <c r="H87" i="18"/>
  <c r="F112" i="18"/>
  <c r="F82" i="18"/>
  <c r="F128" i="18"/>
  <c r="F75" i="18"/>
  <c r="F94" i="18"/>
  <c r="H117" i="18"/>
  <c r="F71" i="18"/>
  <c r="D117" i="18"/>
  <c r="F102" i="18"/>
  <c r="F52" i="18"/>
  <c r="F40" i="18"/>
  <c r="F23" i="18"/>
  <c r="F34" i="18"/>
  <c r="D44" i="18"/>
  <c r="F44" i="18" s="1"/>
  <c r="F124" i="18"/>
  <c r="H140" i="17"/>
  <c r="H133" i="17"/>
  <c r="F134" i="17"/>
  <c r="H128" i="17"/>
  <c r="H98" i="17"/>
  <c r="F105" i="17"/>
  <c r="H86" i="17"/>
  <c r="H84" i="17" s="1"/>
  <c r="H52" i="17"/>
  <c r="F70" i="17"/>
  <c r="F87" i="18" l="1"/>
  <c r="D87" i="18"/>
  <c r="F117" i="18"/>
  <c r="H88" i="17"/>
  <c r="F90" i="17"/>
  <c r="F69" i="17"/>
  <c r="H137" i="17"/>
  <c r="F58" i="17" l="1"/>
  <c r="D34" i="17"/>
  <c r="F144" i="17"/>
  <c r="F143" i="17"/>
  <c r="F142" i="17"/>
  <c r="F141" i="17"/>
  <c r="D140" i="17"/>
  <c r="F140" i="17" s="1"/>
  <c r="F139" i="17"/>
  <c r="F138" i="17"/>
  <c r="D137" i="17"/>
  <c r="F137" i="17" s="1"/>
  <c r="F136" i="17"/>
  <c r="D136" i="17"/>
  <c r="D135" i="17"/>
  <c r="F135" i="17" s="1"/>
  <c r="F132" i="17"/>
  <c r="F130" i="17"/>
  <c r="F129" i="17"/>
  <c r="H145" i="17"/>
  <c r="D128" i="17"/>
  <c r="F127" i="17"/>
  <c r="F126" i="17"/>
  <c r="F120" i="17"/>
  <c r="F119" i="17"/>
  <c r="F118" i="17"/>
  <c r="F117" i="17"/>
  <c r="H116" i="17"/>
  <c r="D116" i="17"/>
  <c r="F116" i="17" s="1"/>
  <c r="F115" i="17"/>
  <c r="F114" i="17"/>
  <c r="F113" i="17"/>
  <c r="F112" i="17"/>
  <c r="F111" i="17"/>
  <c r="F110" i="17"/>
  <c r="H109" i="17"/>
  <c r="D109" i="17"/>
  <c r="F108" i="17"/>
  <c r="F107" i="17"/>
  <c r="H106" i="17"/>
  <c r="H121" i="17" s="1"/>
  <c r="D106" i="17"/>
  <c r="F106" i="17" s="1"/>
  <c r="F104" i="17"/>
  <c r="F103" i="17"/>
  <c r="F102" i="17"/>
  <c r="F100" i="17"/>
  <c r="F99" i="17"/>
  <c r="D98" i="17"/>
  <c r="F89" i="17"/>
  <c r="F88" i="17" s="1"/>
  <c r="D88" i="17"/>
  <c r="F87" i="17"/>
  <c r="F86" i="17"/>
  <c r="F85" i="17"/>
  <c r="D84" i="17"/>
  <c r="F83" i="17"/>
  <c r="F82" i="17" s="1"/>
  <c r="D82" i="17"/>
  <c r="F81" i="17"/>
  <c r="F80" i="17"/>
  <c r="F79" i="17"/>
  <c r="F78" i="17"/>
  <c r="H77" i="17"/>
  <c r="D77" i="17"/>
  <c r="F76" i="17"/>
  <c r="F75" i="17"/>
  <c r="F74" i="17"/>
  <c r="H73" i="17"/>
  <c r="D73" i="17"/>
  <c r="F73" i="17" s="1"/>
  <c r="F72" i="17"/>
  <c r="H71" i="17"/>
  <c r="D71" i="17"/>
  <c r="F68" i="17"/>
  <c r="F67" i="17"/>
  <c r="F66" i="17"/>
  <c r="F65" i="17"/>
  <c r="F64" i="17"/>
  <c r="F63" i="17"/>
  <c r="F62" i="17"/>
  <c r="F61" i="17"/>
  <c r="F60" i="17"/>
  <c r="F59" i="17"/>
  <c r="F57" i="17"/>
  <c r="F56" i="17"/>
  <c r="F55" i="17"/>
  <c r="F54" i="17"/>
  <c r="F53" i="17"/>
  <c r="D53" i="17"/>
  <c r="D52" i="17"/>
  <c r="F51" i="17"/>
  <c r="F50" i="17"/>
  <c r="D49" i="17"/>
  <c r="D44" i="17" s="1"/>
  <c r="F48" i="17"/>
  <c r="F47" i="17"/>
  <c r="F46" i="17"/>
  <c r="F45" i="17"/>
  <c r="H44" i="17"/>
  <c r="F43" i="17"/>
  <c r="F42" i="17"/>
  <c r="F41" i="17"/>
  <c r="H40" i="17"/>
  <c r="D40" i="17"/>
  <c r="F39" i="17"/>
  <c r="F38" i="17"/>
  <c r="F37" i="17"/>
  <c r="F36" i="17"/>
  <c r="F35" i="17"/>
  <c r="F33" i="17"/>
  <c r="F32" i="17"/>
  <c r="H23" i="17"/>
  <c r="D23" i="17"/>
  <c r="F22" i="17"/>
  <c r="F21" i="17"/>
  <c r="F20" i="17"/>
  <c r="F19" i="17"/>
  <c r="F109" i="17" l="1"/>
  <c r="F121" i="17" s="1"/>
  <c r="F52" i="17"/>
  <c r="F71" i="17"/>
  <c r="F77" i="17"/>
  <c r="F98" i="17"/>
  <c r="D121" i="17"/>
  <c r="F40" i="17"/>
  <c r="F44" i="17"/>
  <c r="H91" i="17"/>
  <c r="F128" i="17"/>
  <c r="F23" i="17"/>
  <c r="F84" i="17"/>
  <c r="F34" i="17"/>
  <c r="D91" i="17"/>
  <c r="D145" i="17"/>
  <c r="F49" i="17"/>
  <c r="D133" i="17"/>
  <c r="F133" i="17" s="1"/>
  <c r="D95" i="16"/>
  <c r="D117" i="16" s="1"/>
  <c r="D105" i="16"/>
  <c r="H88" i="16"/>
  <c r="H75" i="16"/>
  <c r="H67" i="16"/>
  <c r="F67" i="16" s="1"/>
  <c r="H20" i="15"/>
  <c r="F139" i="16"/>
  <c r="F138" i="16"/>
  <c r="F137" i="16"/>
  <c r="F136" i="16"/>
  <c r="D135" i="16"/>
  <c r="F135" i="16" s="1"/>
  <c r="F134" i="16"/>
  <c r="F133" i="16"/>
  <c r="H132" i="16"/>
  <c r="F132" i="16"/>
  <c r="D132" i="16"/>
  <c r="D131" i="16"/>
  <c r="F131" i="16" s="1"/>
  <c r="F130" i="16"/>
  <c r="D130" i="16"/>
  <c r="H129" i="16"/>
  <c r="D129" i="16"/>
  <c r="F129" i="16" s="1"/>
  <c r="F128" i="16"/>
  <c r="F126" i="16"/>
  <c r="F125" i="16"/>
  <c r="H124" i="16"/>
  <c r="F124" i="16" s="1"/>
  <c r="D124" i="16"/>
  <c r="D140" i="16" s="1"/>
  <c r="F123" i="16"/>
  <c r="F122" i="16"/>
  <c r="F116" i="16"/>
  <c r="F115" i="16"/>
  <c r="F114" i="16"/>
  <c r="F113" i="16"/>
  <c r="H112" i="16"/>
  <c r="D112" i="16"/>
  <c r="F112" i="16" s="1"/>
  <c r="F111" i="16"/>
  <c r="F110" i="16"/>
  <c r="F109" i="16"/>
  <c r="F108" i="16"/>
  <c r="F107" i="16"/>
  <c r="F106" i="16"/>
  <c r="H105" i="16"/>
  <c r="F104" i="16"/>
  <c r="F103" i="16"/>
  <c r="H102" i="16"/>
  <c r="D102" i="16"/>
  <c r="F102" i="16" s="1"/>
  <c r="F101" i="16"/>
  <c r="F100" i="16"/>
  <c r="F99" i="16"/>
  <c r="F97" i="16"/>
  <c r="F96" i="16"/>
  <c r="H95" i="16"/>
  <c r="F87" i="16"/>
  <c r="F86" i="16" s="1"/>
  <c r="H86" i="16"/>
  <c r="D86" i="16"/>
  <c r="F85" i="16"/>
  <c r="F84" i="16"/>
  <c r="F83" i="16"/>
  <c r="H82" i="16"/>
  <c r="F82" i="16" s="1"/>
  <c r="D82" i="16"/>
  <c r="F81" i="16"/>
  <c r="F80" i="16"/>
  <c r="D80" i="16"/>
  <c r="F79" i="16"/>
  <c r="F78" i="16"/>
  <c r="F77" i="16"/>
  <c r="F76" i="16"/>
  <c r="D75" i="16"/>
  <c r="F74" i="16"/>
  <c r="F73" i="16"/>
  <c r="F72" i="16"/>
  <c r="H71" i="16"/>
  <c r="F71" i="16" s="1"/>
  <c r="D71" i="16"/>
  <c r="F70" i="16"/>
  <c r="H69" i="16"/>
  <c r="F69" i="16"/>
  <c r="D69" i="16"/>
  <c r="F68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D53" i="16"/>
  <c r="H52" i="16"/>
  <c r="D52" i="16"/>
  <c r="F51" i="16"/>
  <c r="F50" i="16"/>
  <c r="D49" i="16"/>
  <c r="D44" i="16" s="1"/>
  <c r="F48" i="16"/>
  <c r="F47" i="16"/>
  <c r="F46" i="16"/>
  <c r="F45" i="16"/>
  <c r="H44" i="16"/>
  <c r="F43" i="16"/>
  <c r="F42" i="16"/>
  <c r="F41" i="16"/>
  <c r="H40" i="16"/>
  <c r="F40" i="16"/>
  <c r="D40" i="16"/>
  <c r="F39" i="16"/>
  <c r="F38" i="16"/>
  <c r="F37" i="16"/>
  <c r="F36" i="16"/>
  <c r="F35" i="16"/>
  <c r="H34" i="16"/>
  <c r="F34" i="16"/>
  <c r="D34" i="16"/>
  <c r="F33" i="16"/>
  <c r="F32" i="16"/>
  <c r="H23" i="16"/>
  <c r="D23" i="16"/>
  <c r="F23" i="16" s="1"/>
  <c r="F22" i="16"/>
  <c r="F21" i="16"/>
  <c r="F20" i="16"/>
  <c r="F19" i="16"/>
  <c r="F145" i="17" l="1"/>
  <c r="F91" i="17"/>
  <c r="H117" i="16"/>
  <c r="F105" i="16"/>
  <c r="F95" i="16"/>
  <c r="F75" i="16"/>
  <c r="F52" i="16"/>
  <c r="F44" i="16"/>
  <c r="D88" i="16"/>
  <c r="F140" i="16"/>
  <c r="H140" i="16"/>
  <c r="F49" i="16"/>
  <c r="F109" i="15"/>
  <c r="F117" i="16" l="1"/>
  <c r="F88" i="16"/>
  <c r="F94" i="15"/>
  <c r="F99" i="15"/>
  <c r="F100" i="15"/>
  <c r="F98" i="15"/>
  <c r="F102" i="15"/>
  <c r="H104" i="15"/>
  <c r="F110" i="15"/>
  <c r="H94" i="15"/>
  <c r="H101" i="14" l="1"/>
  <c r="H106" i="14"/>
  <c r="F105" i="14"/>
  <c r="D104" i="15"/>
  <c r="H111" i="15"/>
  <c r="F108" i="15"/>
  <c r="D111" i="15" l="1"/>
  <c r="F111" i="15" s="1"/>
  <c r="D70" i="15"/>
  <c r="F138" i="15"/>
  <c r="F137" i="15"/>
  <c r="F136" i="15"/>
  <c r="F135" i="15"/>
  <c r="D134" i="15"/>
  <c r="F134" i="15" s="1"/>
  <c r="F133" i="15"/>
  <c r="F132" i="15"/>
  <c r="H131" i="15"/>
  <c r="D131" i="15"/>
  <c r="F131" i="15" s="1"/>
  <c r="D130" i="15"/>
  <c r="F130" i="15" s="1"/>
  <c r="D129" i="15"/>
  <c r="F129" i="15" s="1"/>
  <c r="H128" i="15"/>
  <c r="F127" i="15"/>
  <c r="F125" i="15"/>
  <c r="F124" i="15"/>
  <c r="H123" i="15"/>
  <c r="H139" i="15" s="1"/>
  <c r="D123" i="15"/>
  <c r="F123" i="15" s="1"/>
  <c r="F122" i="15"/>
  <c r="F121" i="15"/>
  <c r="F115" i="15"/>
  <c r="F114" i="15"/>
  <c r="F113" i="15"/>
  <c r="F112" i="15"/>
  <c r="F107" i="15"/>
  <c r="F106" i="15"/>
  <c r="F105" i="15"/>
  <c r="H116" i="15"/>
  <c r="F103" i="15"/>
  <c r="H101" i="15"/>
  <c r="D101" i="15"/>
  <c r="F101" i="15" s="1"/>
  <c r="F96" i="15"/>
  <c r="F95" i="15"/>
  <c r="D94" i="15"/>
  <c r="D116" i="15" s="1"/>
  <c r="F86" i="15"/>
  <c r="F85" i="15" s="1"/>
  <c r="H85" i="15"/>
  <c r="D85" i="15"/>
  <c r="F84" i="15"/>
  <c r="F83" i="15"/>
  <c r="F82" i="15"/>
  <c r="H81" i="15"/>
  <c r="D81" i="15"/>
  <c r="F80" i="15"/>
  <c r="F79" i="15"/>
  <c r="D79" i="15"/>
  <c r="F78" i="15"/>
  <c r="F77" i="15"/>
  <c r="F76" i="15"/>
  <c r="F75" i="15"/>
  <c r="H74" i="15"/>
  <c r="D74" i="15"/>
  <c r="F74" i="15" s="1"/>
  <c r="F73" i="15"/>
  <c r="F72" i="15"/>
  <c r="F71" i="15"/>
  <c r="H70" i="15"/>
  <c r="F69" i="15"/>
  <c r="H68" i="15"/>
  <c r="D68" i="15"/>
  <c r="F68" i="15" s="1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D53" i="15"/>
  <c r="F53" i="15" s="1"/>
  <c r="H52" i="15"/>
  <c r="D52" i="15"/>
  <c r="F51" i="15"/>
  <c r="F50" i="15"/>
  <c r="D49" i="15"/>
  <c r="F49" i="15" s="1"/>
  <c r="F48" i="15"/>
  <c r="F47" i="15"/>
  <c r="F46" i="15"/>
  <c r="F45" i="15"/>
  <c r="H44" i="15"/>
  <c r="F43" i="15"/>
  <c r="F42" i="15"/>
  <c r="F41" i="15"/>
  <c r="H40" i="15"/>
  <c r="D40" i="15"/>
  <c r="F39" i="15"/>
  <c r="F38" i="15"/>
  <c r="F37" i="15"/>
  <c r="F36" i="15"/>
  <c r="F35" i="15"/>
  <c r="H34" i="15"/>
  <c r="D34" i="15"/>
  <c r="F34" i="15" s="1"/>
  <c r="F33" i="15"/>
  <c r="F32" i="15"/>
  <c r="H23" i="15"/>
  <c r="D23" i="15"/>
  <c r="F22" i="15"/>
  <c r="F21" i="15"/>
  <c r="F20" i="15"/>
  <c r="F19" i="15"/>
  <c r="F23" i="15" l="1"/>
  <c r="F40" i="15"/>
  <c r="D87" i="15"/>
  <c r="D44" i="15"/>
  <c r="F44" i="15" s="1"/>
  <c r="F104" i="15"/>
  <c r="F70" i="15"/>
  <c r="F81" i="15"/>
  <c r="F52" i="15"/>
  <c r="H87" i="15"/>
  <c r="D128" i="15"/>
  <c r="F128" i="15" s="1"/>
  <c r="F139" i="15" s="1"/>
  <c r="F106" i="14"/>
  <c r="F109" i="14"/>
  <c r="F107" i="14"/>
  <c r="F108" i="14"/>
  <c r="D101" i="14"/>
  <c r="F104" i="14"/>
  <c r="F103" i="14"/>
  <c r="F110" i="14"/>
  <c r="F102" i="14"/>
  <c r="H18" i="13"/>
  <c r="D85" i="14"/>
  <c r="H70" i="14"/>
  <c r="F72" i="14"/>
  <c r="F66" i="14"/>
  <c r="F65" i="14"/>
  <c r="F87" i="15" l="1"/>
  <c r="F116" i="15"/>
  <c r="D139" i="15"/>
  <c r="F101" i="14"/>
  <c r="F19" i="14"/>
  <c r="F133" i="14"/>
  <c r="F132" i="14"/>
  <c r="F131" i="14"/>
  <c r="F130" i="14"/>
  <c r="D129" i="14"/>
  <c r="F129" i="14" s="1"/>
  <c r="F128" i="14"/>
  <c r="F127" i="14"/>
  <c r="H126" i="14"/>
  <c r="D126" i="14"/>
  <c r="D125" i="14"/>
  <c r="F125" i="14" s="1"/>
  <c r="D124" i="14"/>
  <c r="F124" i="14" s="1"/>
  <c r="H123" i="14"/>
  <c r="F122" i="14"/>
  <c r="F120" i="14"/>
  <c r="F119" i="14"/>
  <c r="H118" i="14"/>
  <c r="H134" i="14" s="1"/>
  <c r="D118" i="14"/>
  <c r="F117" i="14"/>
  <c r="F116" i="14"/>
  <c r="F100" i="14"/>
  <c r="F99" i="14"/>
  <c r="H98" i="14"/>
  <c r="D98" i="14"/>
  <c r="F96" i="14"/>
  <c r="F95" i="14"/>
  <c r="H94" i="14"/>
  <c r="H111" i="14" s="1"/>
  <c r="D94" i="14"/>
  <c r="D111" i="14" s="1"/>
  <c r="F86" i="14"/>
  <c r="F85" i="14" s="1"/>
  <c r="H85" i="14"/>
  <c r="F84" i="14"/>
  <c r="F83" i="14"/>
  <c r="F82" i="14"/>
  <c r="H81" i="14"/>
  <c r="D81" i="14"/>
  <c r="F80" i="14"/>
  <c r="F79" i="14" s="1"/>
  <c r="D79" i="14"/>
  <c r="F78" i="14"/>
  <c r="F77" i="14"/>
  <c r="F76" i="14"/>
  <c r="F75" i="14"/>
  <c r="H74" i="14"/>
  <c r="D74" i="14"/>
  <c r="F73" i="14"/>
  <c r="F71" i="14"/>
  <c r="D70" i="14"/>
  <c r="F70" i="14" s="1"/>
  <c r="F69" i="14"/>
  <c r="H68" i="14"/>
  <c r="D68" i="14"/>
  <c r="F67" i="14"/>
  <c r="F64" i="14"/>
  <c r="F63" i="14"/>
  <c r="F62" i="14"/>
  <c r="F61" i="14"/>
  <c r="F60" i="14"/>
  <c r="F59" i="14"/>
  <c r="F58" i="14"/>
  <c r="F57" i="14"/>
  <c r="F56" i="14"/>
  <c r="F55" i="14"/>
  <c r="F54" i="14"/>
  <c r="D53" i="14"/>
  <c r="F53" i="14" s="1"/>
  <c r="H52" i="14"/>
  <c r="D52" i="14"/>
  <c r="F51" i="14"/>
  <c r="F50" i="14"/>
  <c r="D49" i="14"/>
  <c r="F49" i="14" s="1"/>
  <c r="F48" i="14"/>
  <c r="F47" i="14"/>
  <c r="D46" i="14"/>
  <c r="F46" i="14" s="1"/>
  <c r="F45" i="14"/>
  <c r="H44" i="14"/>
  <c r="F43" i="14"/>
  <c r="F42" i="14"/>
  <c r="F41" i="14"/>
  <c r="H40" i="14"/>
  <c r="D40" i="14"/>
  <c r="F39" i="14"/>
  <c r="F38" i="14"/>
  <c r="F37" i="14"/>
  <c r="F36" i="14"/>
  <c r="F35" i="14"/>
  <c r="H34" i="14"/>
  <c r="D34" i="14"/>
  <c r="F33" i="14"/>
  <c r="F32" i="14"/>
  <c r="D23" i="14"/>
  <c r="F22" i="14"/>
  <c r="F21" i="14"/>
  <c r="F20" i="14"/>
  <c r="F118" i="14" l="1"/>
  <c r="F40" i="14"/>
  <c r="F68" i="14"/>
  <c r="F34" i="14"/>
  <c r="F94" i="14"/>
  <c r="F74" i="14"/>
  <c r="F81" i="14"/>
  <c r="F126" i="14"/>
  <c r="F98" i="14"/>
  <c r="F52" i="14"/>
  <c r="H87" i="14"/>
  <c r="H23" i="14"/>
  <c r="F23" i="14" s="1"/>
  <c r="D44" i="14"/>
  <c r="F44" i="14" s="1"/>
  <c r="D123" i="14"/>
  <c r="F123" i="14" s="1"/>
  <c r="H80" i="13"/>
  <c r="F81" i="13"/>
  <c r="F80" i="13" s="1"/>
  <c r="F65" i="13"/>
  <c r="H64" i="13"/>
  <c r="D64" i="13"/>
  <c r="F134" i="14" l="1"/>
  <c r="D134" i="14"/>
  <c r="F111" i="14"/>
  <c r="D87" i="14"/>
  <c r="F87" i="14"/>
  <c r="F64" i="13"/>
  <c r="H89" i="13"/>
  <c r="H54" i="13" l="1"/>
  <c r="D93" i="13"/>
  <c r="F122" i="13"/>
  <c r="F121" i="13"/>
  <c r="F120" i="13"/>
  <c r="F119" i="13"/>
  <c r="D118" i="13"/>
  <c r="F118" i="13" s="1"/>
  <c r="F117" i="13"/>
  <c r="F116" i="13"/>
  <c r="H115" i="13"/>
  <c r="D115" i="13"/>
  <c r="F114" i="13"/>
  <c r="H113" i="13"/>
  <c r="D113" i="13"/>
  <c r="D112" i="13"/>
  <c r="F112" i="13" s="1"/>
  <c r="D111" i="13"/>
  <c r="F111" i="13" s="1"/>
  <c r="D110" i="13"/>
  <c r="F110" i="13" s="1"/>
  <c r="D109" i="13"/>
  <c r="F109" i="13" s="1"/>
  <c r="H108" i="13"/>
  <c r="F107" i="13"/>
  <c r="F105" i="13"/>
  <c r="F104" i="13"/>
  <c r="H103" i="13"/>
  <c r="D103" i="13"/>
  <c r="F103" i="13" s="1"/>
  <c r="F102" i="13"/>
  <c r="F101" i="13"/>
  <c r="F95" i="13"/>
  <c r="F94" i="13"/>
  <c r="H93" i="13"/>
  <c r="H96" i="13" s="1"/>
  <c r="F91" i="13"/>
  <c r="F90" i="13"/>
  <c r="D89" i="13"/>
  <c r="F79" i="13"/>
  <c r="D78" i="13"/>
  <c r="F78" i="13" s="1"/>
  <c r="F77" i="13"/>
  <c r="H76" i="13"/>
  <c r="F75" i="13"/>
  <c r="F74" i="13" s="1"/>
  <c r="D74" i="13"/>
  <c r="F73" i="13"/>
  <c r="F72" i="13"/>
  <c r="F71" i="13"/>
  <c r="F70" i="13"/>
  <c r="H69" i="13"/>
  <c r="D69" i="13"/>
  <c r="F69" i="13" s="1"/>
  <c r="F68" i="13"/>
  <c r="F67" i="13"/>
  <c r="D66" i="13"/>
  <c r="F66" i="13" s="1"/>
  <c r="D63" i="13"/>
  <c r="F63" i="13" s="1"/>
  <c r="F62" i="13"/>
  <c r="F61" i="13"/>
  <c r="F60" i="13"/>
  <c r="F59" i="13"/>
  <c r="F58" i="13"/>
  <c r="F57" i="13"/>
  <c r="F56" i="13"/>
  <c r="F55" i="13"/>
  <c r="F54" i="13"/>
  <c r="F53" i="13"/>
  <c r="F52" i="13"/>
  <c r="D51" i="13"/>
  <c r="F51" i="13" s="1"/>
  <c r="H50" i="13"/>
  <c r="F49" i="13"/>
  <c r="F48" i="13"/>
  <c r="D47" i="13"/>
  <c r="F47" i="13" s="1"/>
  <c r="D46" i="13"/>
  <c r="F46" i="13" s="1"/>
  <c r="F45" i="13"/>
  <c r="D44" i="13"/>
  <c r="F44" i="13" s="1"/>
  <c r="F43" i="13"/>
  <c r="H42" i="13"/>
  <c r="F41" i="13"/>
  <c r="F40" i="13"/>
  <c r="F39" i="13"/>
  <c r="H38" i="13"/>
  <c r="D38" i="13"/>
  <c r="F37" i="13"/>
  <c r="F36" i="13"/>
  <c r="F35" i="13"/>
  <c r="F34" i="13"/>
  <c r="F33" i="13"/>
  <c r="H32" i="13"/>
  <c r="D32" i="13"/>
  <c r="F32" i="13" s="1"/>
  <c r="D31" i="13"/>
  <c r="F31" i="13" s="1"/>
  <c r="D30" i="13"/>
  <c r="F30" i="13" s="1"/>
  <c r="H22" i="13"/>
  <c r="D22" i="13"/>
  <c r="F21" i="13"/>
  <c r="F20" i="13"/>
  <c r="F19" i="13"/>
  <c r="F18" i="13"/>
  <c r="D96" i="13" l="1"/>
  <c r="F89" i="13"/>
  <c r="F38" i="13"/>
  <c r="D50" i="13"/>
  <c r="H82" i="13"/>
  <c r="F93" i="13"/>
  <c r="F96" i="13" s="1"/>
  <c r="F115" i="13"/>
  <c r="H123" i="13"/>
  <c r="F22" i="13"/>
  <c r="D76" i="13"/>
  <c r="F76" i="13" s="1"/>
  <c r="F113" i="13"/>
  <c r="F50" i="13"/>
  <c r="D42" i="13"/>
  <c r="F42" i="13" s="1"/>
  <c r="D108" i="13"/>
  <c r="F108" i="13" s="1"/>
  <c r="F95" i="12"/>
  <c r="H95" i="12"/>
  <c r="F97" i="12"/>
  <c r="F20" i="12"/>
  <c r="F124" i="12"/>
  <c r="F123" i="12"/>
  <c r="F122" i="12"/>
  <c r="F121" i="12"/>
  <c r="D120" i="12"/>
  <c r="F120" i="12" s="1"/>
  <c r="F119" i="12"/>
  <c r="F118" i="12"/>
  <c r="H117" i="12"/>
  <c r="D117" i="12"/>
  <c r="F116" i="12"/>
  <c r="H115" i="12"/>
  <c r="D115" i="12"/>
  <c r="F115" i="12" s="1"/>
  <c r="F114" i="12"/>
  <c r="D114" i="12"/>
  <c r="D113" i="12"/>
  <c r="F113" i="12" s="1"/>
  <c r="F112" i="12"/>
  <c r="D112" i="12"/>
  <c r="D111" i="12"/>
  <c r="F111" i="12" s="1"/>
  <c r="H110" i="12"/>
  <c r="F109" i="12"/>
  <c r="F107" i="12"/>
  <c r="F106" i="12"/>
  <c r="H105" i="12"/>
  <c r="D105" i="12"/>
  <c r="F105" i="12" s="1"/>
  <c r="F104" i="12"/>
  <c r="F103" i="12"/>
  <c r="F96" i="12"/>
  <c r="D95" i="12"/>
  <c r="F93" i="12"/>
  <c r="F92" i="12"/>
  <c r="D91" i="12"/>
  <c r="D98" i="12" s="1"/>
  <c r="F83" i="12"/>
  <c r="D82" i="12"/>
  <c r="F82" i="12" s="1"/>
  <c r="F81" i="12"/>
  <c r="H80" i="12"/>
  <c r="D80" i="12"/>
  <c r="F79" i="12"/>
  <c r="H78" i="12"/>
  <c r="F78" i="12"/>
  <c r="D78" i="12"/>
  <c r="F77" i="12"/>
  <c r="F76" i="12"/>
  <c r="F75" i="12"/>
  <c r="F74" i="12"/>
  <c r="H73" i="12"/>
  <c r="D73" i="12"/>
  <c r="F72" i="12"/>
  <c r="F71" i="12"/>
  <c r="H70" i="12"/>
  <c r="D70" i="12"/>
  <c r="F70" i="12" s="1"/>
  <c r="D69" i="12"/>
  <c r="F69" i="12" s="1"/>
  <c r="F68" i="12"/>
  <c r="F67" i="12"/>
  <c r="F66" i="12"/>
  <c r="F65" i="12"/>
  <c r="F64" i="12"/>
  <c r="F63" i="12"/>
  <c r="F62" i="12"/>
  <c r="F61" i="12"/>
  <c r="F60" i="12"/>
  <c r="F59" i="12"/>
  <c r="F58" i="12"/>
  <c r="D57" i="12"/>
  <c r="F57" i="12" s="1"/>
  <c r="H56" i="12"/>
  <c r="F55" i="12"/>
  <c r="F54" i="12"/>
  <c r="D53" i="12"/>
  <c r="F53" i="12" s="1"/>
  <c r="D52" i="12"/>
  <c r="F52" i="12" s="1"/>
  <c r="F51" i="12"/>
  <c r="D50" i="12"/>
  <c r="F50" i="12" s="1"/>
  <c r="F49" i="12"/>
  <c r="H48" i="12"/>
  <c r="F47" i="12"/>
  <c r="F46" i="12"/>
  <c r="F45" i="12"/>
  <c r="H44" i="12"/>
  <c r="D44" i="12"/>
  <c r="F43" i="12"/>
  <c r="F42" i="12"/>
  <c r="F41" i="12"/>
  <c r="F40" i="12"/>
  <c r="F39" i="12"/>
  <c r="H38" i="12"/>
  <c r="D38" i="12"/>
  <c r="D37" i="12"/>
  <c r="F37" i="12" s="1"/>
  <c r="D36" i="12"/>
  <c r="H23" i="12"/>
  <c r="D23" i="12"/>
  <c r="F22" i="12"/>
  <c r="F21" i="12"/>
  <c r="F19" i="12"/>
  <c r="F111" i="11"/>
  <c r="D96" i="11"/>
  <c r="F97" i="11"/>
  <c r="D87" i="11"/>
  <c r="D42" i="11"/>
  <c r="D41" i="11"/>
  <c r="D57" i="11"/>
  <c r="F123" i="13" l="1"/>
  <c r="F82" i="13"/>
  <c r="D123" i="13"/>
  <c r="D82" i="13"/>
  <c r="F23" i="12"/>
  <c r="F38" i="12"/>
  <c r="F44" i="12"/>
  <c r="D48" i="12"/>
  <c r="F48" i="12" s="1"/>
  <c r="F80" i="12"/>
  <c r="F91" i="12"/>
  <c r="F98" i="12" s="1"/>
  <c r="H125" i="12"/>
  <c r="D56" i="12"/>
  <c r="D84" i="12" s="1"/>
  <c r="F73" i="12"/>
  <c r="H84" i="12"/>
  <c r="F117" i="12"/>
  <c r="F56" i="12"/>
  <c r="F36" i="12"/>
  <c r="D110" i="12"/>
  <c r="F110" i="12" s="1"/>
  <c r="D121" i="11"/>
  <c r="F126" i="11"/>
  <c r="F127" i="11"/>
  <c r="F128" i="11"/>
  <c r="D124" i="11"/>
  <c r="F125" i="11"/>
  <c r="H83" i="11"/>
  <c r="D83" i="11"/>
  <c r="H85" i="11"/>
  <c r="F84" i="11"/>
  <c r="F83" i="11" s="1"/>
  <c r="F73" i="11"/>
  <c r="F72" i="11"/>
  <c r="F71" i="11"/>
  <c r="F70" i="11"/>
  <c r="D62" i="11"/>
  <c r="F62" i="11" s="1"/>
  <c r="D58" i="11"/>
  <c r="D55" i="11"/>
  <c r="F125" i="12" l="1"/>
  <c r="D125" i="12"/>
  <c r="F84" i="12"/>
  <c r="F123" i="11"/>
  <c r="F122" i="11"/>
  <c r="H121" i="11"/>
  <c r="D118" i="11"/>
  <c r="F118" i="11" s="1"/>
  <c r="D117" i="11"/>
  <c r="D116" i="11"/>
  <c r="F116" i="11" s="1"/>
  <c r="D115" i="11"/>
  <c r="D109" i="11"/>
  <c r="F113" i="11"/>
  <c r="F110" i="11"/>
  <c r="H109" i="11"/>
  <c r="F109" i="11" l="1"/>
  <c r="F121" i="11"/>
  <c r="D114" i="11"/>
  <c r="F98" i="11"/>
  <c r="F96" i="11" s="1"/>
  <c r="F101" i="11"/>
  <c r="F100" i="11" s="1"/>
  <c r="D100" i="11"/>
  <c r="D102" i="11" l="1"/>
  <c r="F102" i="11"/>
  <c r="F88" i="11"/>
  <c r="F86" i="11"/>
  <c r="F87" i="11"/>
  <c r="D78" i="11"/>
  <c r="F80" i="11"/>
  <c r="H78" i="11"/>
  <c r="F77" i="11"/>
  <c r="F78" i="11" l="1"/>
  <c r="D85" i="11"/>
  <c r="F85" i="11" s="1"/>
  <c r="D74" i="11"/>
  <c r="D61" i="11" s="1"/>
  <c r="F69" i="11"/>
  <c r="F65" i="11"/>
  <c r="D49" i="11"/>
  <c r="F124" i="11" l="1"/>
  <c r="H119" i="11"/>
  <c r="F120" i="11"/>
  <c r="D119" i="11"/>
  <c r="D129" i="11" s="1"/>
  <c r="F117" i="11"/>
  <c r="F115" i="11"/>
  <c r="H114" i="11"/>
  <c r="H129" i="11" s="1"/>
  <c r="F108" i="11"/>
  <c r="F107" i="11"/>
  <c r="F82" i="11"/>
  <c r="F81" i="11"/>
  <c r="F79" i="11"/>
  <c r="F76" i="11"/>
  <c r="H75" i="11"/>
  <c r="D75" i="11"/>
  <c r="F74" i="11"/>
  <c r="F68" i="11"/>
  <c r="F67" i="11"/>
  <c r="F66" i="11"/>
  <c r="F64" i="11"/>
  <c r="F63" i="11"/>
  <c r="H61" i="11"/>
  <c r="F60" i="11"/>
  <c r="F59" i="11"/>
  <c r="F58" i="11"/>
  <c r="F57" i="11"/>
  <c r="F56" i="11"/>
  <c r="F55" i="11"/>
  <c r="F54" i="11"/>
  <c r="H53" i="11"/>
  <c r="F52" i="11"/>
  <c r="F51" i="11"/>
  <c r="F50" i="11"/>
  <c r="H49" i="11"/>
  <c r="F49" i="11" s="1"/>
  <c r="F48" i="11"/>
  <c r="F47" i="11"/>
  <c r="F46" i="11"/>
  <c r="F45" i="11"/>
  <c r="F44" i="11"/>
  <c r="H43" i="11"/>
  <c r="D43" i="11"/>
  <c r="F42" i="11"/>
  <c r="F41" i="11"/>
  <c r="H28" i="11"/>
  <c r="F27" i="11"/>
  <c r="F26" i="11"/>
  <c r="D28" i="11"/>
  <c r="H89" i="11" l="1"/>
  <c r="F61" i="11"/>
  <c r="F28" i="11"/>
  <c r="F75" i="11"/>
  <c r="F43" i="11"/>
  <c r="F119" i="11"/>
  <c r="F24" i="11"/>
  <c r="F114" i="11"/>
  <c r="D53" i="11"/>
  <c r="F53" i="11" s="1"/>
  <c r="F129" i="11" l="1"/>
  <c r="F89" i="11"/>
  <c r="D89" i="11"/>
</calcChain>
</file>

<file path=xl/sharedStrings.xml><?xml version="1.0" encoding="utf-8"?>
<sst xmlns="http://schemas.openxmlformats.org/spreadsheetml/2006/main" count="1262" uniqueCount="231">
  <si>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</si>
  <si>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</si>
  <si>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</si>
  <si>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</si>
  <si>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</si>
  <si>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</si>
  <si>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</si>
  <si>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</si>
  <si>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</si>
  <si>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</si>
  <si>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</si>
  <si>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</si>
  <si>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</si>
  <si>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</si>
  <si>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</si>
  <si>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</si>
  <si>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</si>
  <si>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</si>
  <si>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</si>
  <si>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</si>
  <si>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</si>
  <si>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310. Увеличение стоимости основных средств</t>
  </si>
  <si>
    <t xml:space="preserve">2.«Выплаты за счет субсидии на иные цели, всего» </t>
  </si>
  <si>
    <t>3. «Выплаты за счет поступлений от приносящей доход деятельности, всего»:</t>
  </si>
  <si>
    <t>Утверждено</t>
  </si>
  <si>
    <t>услуги интернет</t>
  </si>
  <si>
    <t>плата за линию (январь-декабрь)</t>
  </si>
  <si>
    <t>плата за линию (июнь-август)</t>
  </si>
  <si>
    <t>повременная оплата</t>
  </si>
  <si>
    <t>электроэнергия</t>
  </si>
  <si>
    <t>услуги ассенизаторной машины(ЖБО)</t>
  </si>
  <si>
    <t>гидравлическое испытание  отопительной системы</t>
  </si>
  <si>
    <t>техническое обслуживание внутренней вентиляции</t>
  </si>
  <si>
    <t xml:space="preserve">обновление противопожарных полос </t>
  </si>
  <si>
    <t>микроклимат, исскусственная освещенность, измерение МЭД,измерение ЭРОА помещений и освещенность территории лагеря</t>
  </si>
  <si>
    <t>услуги по уборке территории и  в 50 м зоне за территорией лагеря</t>
  </si>
  <si>
    <t>реагирование нарядов вневедомственной охраны</t>
  </si>
  <si>
    <t>вневедомственная охрана</t>
  </si>
  <si>
    <t>нгалог ЕСН 6%</t>
  </si>
  <si>
    <t>транспортный налог</t>
  </si>
  <si>
    <t>налог за использование водных ресурсов</t>
  </si>
  <si>
    <t>291.  Налоги, пошлины и сборы</t>
  </si>
  <si>
    <t>295. Другие экономические санкции (штрафы)</t>
  </si>
  <si>
    <t xml:space="preserve">Результаты голосования:  «за» - 6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</si>
  <si>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</si>
  <si>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 нет
</t>
  </si>
  <si>
    <t>Ход заседания:</t>
  </si>
  <si>
    <t>местные телефонные соединения</t>
  </si>
  <si>
    <t>227. Страхование</t>
  </si>
  <si>
    <t>Контур-Экстерн</t>
  </si>
  <si>
    <t>сайт</t>
  </si>
  <si>
    <t>1С</t>
  </si>
  <si>
    <t>услуги по обращению с твердыми коммунальными отходами</t>
  </si>
  <si>
    <t>проверка достоверности сметной документации</t>
  </si>
  <si>
    <t xml:space="preserve"> текущий ремонт цехов и залов столовой (штукатурка, побелка)</t>
  </si>
  <si>
    <t>техническое обследование системы пожаротушения</t>
  </si>
  <si>
    <t>лабораторные исследование воды</t>
  </si>
  <si>
    <t>341. Увеличение стоимости лекарственных препаратов и материалов, применяемых в медицинских целях</t>
  </si>
  <si>
    <t>346.Увеличение стоимости прочих оборотных запасов (материалов)</t>
  </si>
  <si>
    <t xml:space="preserve">
1.По первому вопросу:  согласно заявок на приобретение путевок по полной стоимости директор Муниципального автономного  учреждения  Детский оздоровительный лагерь «Спутник» Фадеева Е.В.  предложила  рассмотреть возможность реализации путевок в количестве 25 штук.
</t>
  </si>
  <si>
    <t>Решили:  утвердить продажу путевок по полной стоимости в количестве 25 штук.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</si>
  <si>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обработка)</t>
  </si>
  <si>
    <t>обучение сотрудников (ГО и ЧС, пожарный минимум, оказание первой помощи- 1 человека)</t>
  </si>
  <si>
    <t>разработка программы энергосбережения</t>
  </si>
  <si>
    <t>холодильник</t>
  </si>
  <si>
    <t>масло для котельной (ТАД-17 объем 3л- 4 шт)</t>
  </si>
  <si>
    <t>масло для триммера (ШТИЛЬ объем 1л- 4 шт)</t>
  </si>
  <si>
    <t>бензин для триммера (120 л)</t>
  </si>
  <si>
    <t>уголь (60 тн)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</si>
  <si>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-30 шт, регистры -3 шт, файлы-200 шт, скрепки -8уп, бумага А4-25 уп, ручки-15 шт, скорошиватель -10 шт,карандаш простой-4 шт, скобы для степлера-10 уп)</t>
    </r>
  </si>
  <si>
    <r>
      <rPr>
        <i/>
        <u/>
        <sz val="10"/>
        <color theme="1"/>
        <rFont val="Times New Roman"/>
        <family val="1"/>
        <charset val="204"/>
      </rPr>
      <t>спортинвентарь</t>
    </r>
    <r>
      <rPr>
        <i/>
        <sz val="10"/>
        <color theme="1"/>
        <rFont val="Times New Roman"/>
        <family val="1"/>
        <charset val="204"/>
      </rPr>
      <t xml:space="preserve"> (мяч волейбольный-2 шт, мяч баскетбольный-2 шт, мяч футбольный-4 шт, сетка волейбольная-1 шт, сетка футбольная-2 штуки)</t>
    </r>
  </si>
  <si>
    <t>АМБа (200 лицевых счетов)</t>
  </si>
  <si>
    <t xml:space="preserve"> текущий ремонт помещений корпуса № 2,3 (штукатурка, побелка)</t>
  </si>
  <si>
    <t>замена дверей на складе в столовой на противопожарные (предупреждения МЧС)</t>
  </si>
  <si>
    <t>организация питания детей     (25 чел.) по стоимости 100%</t>
  </si>
  <si>
    <t>организация питания детей     (13 чел.) льготная категория детей</t>
  </si>
  <si>
    <t>питание сотрудников (24 чел)</t>
  </si>
  <si>
    <t>организация питания детей     (210 чел.)</t>
  </si>
  <si>
    <t>медицинское сопровождение детей (4 сезона)</t>
  </si>
  <si>
    <t xml:space="preserve">от  27.12.2019 года                                                                                                     № 10
</t>
  </si>
  <si>
    <t xml:space="preserve">
2. 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2020 год :
</t>
  </si>
  <si>
    <t>Строка «Поступления, от доходов всего» 9 936 108,00 руб., в том числе:</t>
  </si>
  <si>
    <t>Строка «Выплаты по расходам, всего»  9 936 108,00  руб., в том числе:</t>
  </si>
  <si>
    <t>техническое обслуживание комплекса технический средств  (пожарной сиганализации    3месяца*3900=11700,00, тревожной сигнализации   3месяца*2600=7800,00 , видеонаблюдения  3месяца*3000=9000,00)</t>
  </si>
  <si>
    <t>услуги прачки (1620 кг*42,00)</t>
  </si>
  <si>
    <t>Медицинский осмотр сотрудников ( 9 человек), Роспотребнадзором -9чел*1020=9180,00 ; Нижнесергинской ЦРБ-9 чел*2480=22320,00</t>
  </si>
  <si>
    <t>344. Увеличение стоимости строительных материалов</t>
  </si>
  <si>
    <t>шланг для душа (12 штук)</t>
  </si>
  <si>
    <t>343.Увеличение стоимости горюче-смазочных материалов</t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</si>
  <si>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(метелки- 4 шт, перчатки резиновые толстые-10 шт, перчатки х/б-10 шт, средство для мытья окон-9 шт, лампочки накаливания-100 шт, мешки для мусора 240л- 130 шт, жидкое мыло-4 шт,бумага туалетная-90 шт,стаканы одноразовые-3000 шт)</t>
    </r>
  </si>
  <si>
    <r>
      <rPr>
        <i/>
        <u/>
        <sz val="10"/>
        <rFont val="Times New Roman"/>
        <family val="1"/>
        <charset val="204"/>
      </rPr>
      <t>канц.товар</t>
    </r>
    <r>
      <rPr>
        <i/>
        <sz val="10"/>
        <rFont val="Times New Roman"/>
        <family val="1"/>
        <charset val="204"/>
      </rPr>
      <t xml:space="preserve"> (кнопки-10 шт, линейки -5 шт, ручки-10 шт, гуашь-24 уп,карандаш простой-10 шт,бумага А4-10 уп,ватман-40 шт,кисти-15 шт,маркер-24 шт,клей-8 шт,скотч-40 шт,ножницы-4 шт,мел-40уп, тетради-8 шт,граммоты-248 шт)</t>
    </r>
  </si>
  <si>
    <r>
      <rPr>
        <i/>
        <u/>
        <sz val="10"/>
        <rFont val="Times New Roman"/>
        <family val="1"/>
        <charset val="204"/>
      </rPr>
      <t>хоз.товар</t>
    </r>
    <r>
      <rPr>
        <i/>
        <sz val="10"/>
        <rFont val="Times New Roman"/>
        <family val="1"/>
        <charset val="204"/>
      </rPr>
      <t xml:space="preserve"> (мешки для мусора 120л-400 шт,бумага туалетная-400шт,салфетки-200 уп,перчатки резиновые толстые-20 уп,перчатки х/б-30 шт,перчатки резиновые тонкие-400 шт,чистящее средство-8 шт,жидкое мыло-4 шт, стаканы одноразовые-7500шт.)</t>
    </r>
  </si>
  <si>
    <t xml:space="preserve">349. Приобретение  прочих материальных запасов однократного применения </t>
  </si>
  <si>
    <t>сувениры-248 шт</t>
  </si>
  <si>
    <t>браслет светящийся-248 шт</t>
  </si>
  <si>
    <t>наклейки-248 шт</t>
  </si>
  <si>
    <t>магниты-248 шт</t>
  </si>
  <si>
    <t>Повестка дня                                                                                                                           
1.Согласование количества продажи путевок по полной стоимости на 2020 год.                                                            2.Утверждение плана финансово-хозяйственной деятельности на 2020 год.                                                        3.Утверждение плана закупки товаров, работ, услуг на 2020 год</t>
  </si>
  <si>
    <t xml:space="preserve">
3. По третьему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закупки товаров, работ, услуг на 2020 год.
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</si>
  <si>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2020 год.   </t>
  </si>
  <si>
    <t xml:space="preserve">Решили:  утвердить  плана закупки товаров, работ, услуг на 2020 год. </t>
  </si>
  <si>
    <t>страхование детей (248 чел.)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</si>
  <si>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15 час. 00 мин.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</si>
  <si>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в связи с дополнительным финансированием на 2020 год :
</t>
  </si>
  <si>
    <t>Строка «Выплаты по расходам, всего»  10 386 108,00  руб., в том числе:</t>
  </si>
  <si>
    <t>проект планировки и проект межевания территории для размещения линейного объекта- автомобильной дороги п.г.т.Верхние Серги- МАУ ДОЛ "Спутник"</t>
  </si>
  <si>
    <t xml:space="preserve">Решили:  утвердить изменение  плана финансово-хозяйственной деятельности Муниципального автономного  учреждения  Детский оздоровительный лагерь «Спутник» на 2020 год.   </t>
  </si>
  <si>
    <t xml:space="preserve">от  30.01.2020 года                                                                                                     № 1
</t>
  </si>
  <si>
    <t>по данной статье произошло увеличение в связи с дополнительным финансированием  на проект планировки и проект межевания территории для размещения линейного объекта-автомобильной дороги пгт Верхние Серги- МАУ ДОЛ "Спутник"</t>
  </si>
  <si>
    <t xml:space="preserve">обучение сотрудников (ГО и ЧС, пожарный минимум, оказание первой помощи- 1 человека), согласно плана обучения </t>
  </si>
  <si>
    <t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дополнительным финансированием на 2020 год (проект планировки и проект межевания территории для размещения линейного объекта-автомобильной дороги пгт Верхние Серги- МАУ ДОЛ "Спутник").                                                                                                                         2.Утверждение изменения плана закупки товаров, работ, услуг на 2020 год</t>
  </si>
  <si>
    <t>организация питания детей     (248 чел.)</t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</si>
  <si>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(метелки- 4 шт, перчатки резиновые толстые-10 шт, перчатки х/б-10 шт, средство для мытья окон-9 шт, лампочки накаливания-100 шт, мешки для мусора 240л- 130 шт, жидкое мыло-4 шт,бумага туалетная-90 шт,стаканы одноразовые-3000 шт, део хлор-3 шт, чистящее средство -1 шт)</t>
    </r>
  </si>
  <si>
    <t>граммоты -248 шт</t>
  </si>
  <si>
    <r>
      <rPr>
        <i/>
        <u/>
        <sz val="10"/>
        <rFont val="Times New Roman"/>
        <family val="1"/>
        <charset val="204"/>
      </rPr>
      <t>канц.товар</t>
    </r>
    <r>
      <rPr>
        <i/>
        <sz val="10"/>
        <rFont val="Times New Roman"/>
        <family val="1"/>
        <charset val="204"/>
      </rPr>
      <t xml:space="preserve"> (кнопки-10 шт, линейки -5 шт, ручки-10 шт, гуашь-24 уп,карандаш простой-10 шт,бумага А4-10 уп,ватман-40 шт,кисти-15 шт,маркер-24 шт,клей-8 шт,скотч-40 шт,ножницы-4 шт,мел-40уп, тетради-8 шт,бумага цветная-10 уп)</t>
    </r>
  </si>
  <si>
    <r>
      <rPr>
        <i/>
        <u/>
        <sz val="10"/>
        <rFont val="Times New Roman"/>
        <family val="1"/>
        <charset val="204"/>
      </rPr>
      <t>хоз.товар</t>
    </r>
    <r>
      <rPr>
        <i/>
        <sz val="10"/>
        <rFont val="Times New Roman"/>
        <family val="1"/>
        <charset val="204"/>
      </rPr>
      <t xml:space="preserve"> (мешки для мусора 120л-400 шт,бумага туалетная-400шт,салфетки-200 уп,перчатки резиновые толстые-20 уп,перчатки х/б-30 шт,перчатки резиновые тонкие-400 шт,чистящее средство-8 шт,жидкое мыло-4 шт, стаканы одноразовые-7500шт., распиратор для кочегара-1 шт)</t>
    </r>
  </si>
  <si>
    <t>Строка «Поступления, от доходов всего» 10 386 108,00 руб., в том числе:</t>
  </si>
  <si>
    <t>По данной статье произошло уменьшение на основании доп.соглашения №2 от 26.03.2020</t>
  </si>
  <si>
    <t>По данной статье произошло уменьшение в связи с изменением договорных отношений</t>
  </si>
  <si>
    <t>По данной статье произошло увеличеие в связи с увеличение стоимости товара</t>
  </si>
  <si>
    <t>По данной статье произошло увеличение в связи с изменением муниципального задания</t>
  </si>
  <si>
    <t>По данной статье произошло уменьшение в связи с уменьшением поступлений от проносящей доход деятельности</t>
  </si>
  <si>
    <t>По данной статье произошло увеличение в связи с изменением договорных отношений (приобретение цветной бумаги)</t>
  </si>
  <si>
    <t>По данной статье произошло увеличение в связи с изменением договорных отношений (приобретение папок с файлами)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</si>
  <si>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-30 шт, регистры -3 шт, файлы-200 шт, скрепки -8уп, бумага А4-25 уп, ручки-15 шт, скорошиватель -10 шт,карандаш простой-4 шт, скобы для степлера-10 уп, папки с файлами -5 шт.)</t>
    </r>
  </si>
  <si>
    <t>По данной статье произошло увеличение в связи с изменением договорных отношений</t>
  </si>
  <si>
    <t>По данной статье произошло увеличение в связи с изменением договорных отношений (приобретение део хлора и чистящего средства)</t>
  </si>
  <si>
    <t xml:space="preserve">от  26.03.2020 года                                                                                                     № 2
</t>
  </si>
  <si>
    <t>По данной статье произошло увеличение в связи с изменением договорных отношений (обслуживание программы на два года)</t>
  </si>
  <si>
    <t>По данной статье произошло увеличение согласно плана мероприятий оздоровительной программы (награждения детей в мероприятиях)</t>
  </si>
  <si>
    <t>По данной статье произошло увеличение в связи с изменением договорных отношений (приобретение распиратора для машиниста котельной на основание СОУТ )</t>
  </si>
  <si>
    <t>По данной статье произошло уменьшение в связи с изменением муниципального задания</t>
  </si>
  <si>
    <t>Строка «Поступления, от доходов всего» 10 601 608,00 руб., в том числе:</t>
  </si>
  <si>
    <t>услуги экскаватора (ремонт водопровода)</t>
  </si>
  <si>
    <t>вывод радиосигнала пожарной безопасности на пульт МЧС</t>
  </si>
  <si>
    <t>Строка «Выплаты по расходам, всего»  10 601 508,00  руб., в том числе:</t>
  </si>
  <si>
    <t>По данной статье произошло увеличение в связи с изменением договорных отношений.</t>
  </si>
  <si>
    <t>По данной статье произошло увеличение в связи с экстреным ремонтом водопровода</t>
  </si>
  <si>
    <t>По данной статье произошло увеличение в связи с требованиями МЧС</t>
  </si>
  <si>
    <t xml:space="preserve">По данной статье произошло уменьшение в связи с изменением договорных отношений. 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</si>
  <si>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для утверждения плана финансово-хозяйственной деятельности в связи с дополнительным финансированием.Изменение договорных отношений с обслуживающими организациями.
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</si>
  <si>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дополнительным финансированием и изменением договорных отношений с обслуживающими организациями                                                                                                                                                                     </t>
  </si>
  <si>
    <t>Средства визуального контроля температуры (бесконтактный инфракрасный пирометр) 2шт</t>
  </si>
  <si>
    <t>Бытовые приборы для обеззараживания воздуха в помещениях переносных  3 шт</t>
  </si>
  <si>
    <t>Бытовые приборы для обеззараживания воздуха в помещениях стационарных  2 шт</t>
  </si>
  <si>
    <t>Настенные локтевые дозаторы с антисептическим средством для обработки рук 10 шт</t>
  </si>
  <si>
    <t>Дезинфицирующие средства 70шт</t>
  </si>
  <si>
    <t>Маски многоразовые 1050 шт</t>
  </si>
  <si>
    <t>Перчатки 2800 пар</t>
  </si>
  <si>
    <t>Полотенце бумажные 1500 шт</t>
  </si>
  <si>
    <t>По даной статье произошло увеличени на мероприятия, в целях выполнения требований Федеральной службы по надзору в сфере защиты прав потребителей и благополучия человека по профилактике и устранению последствий распространения новой коронавирусной инфекции для поэтапного возобновления деятельности лагеря</t>
  </si>
  <si>
    <t>налог ЕСН 6%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</si>
  <si>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для утверждения плана финансово-хозяйственной деятельности в связи с изменением муниципального задания на 2020г.
2. Изменение договорных отношений с обслуживающими организациями.
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</si>
  <si>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изменением муниципального задания на 2020 год (увеличение количества детей по муниципальному заданию на 25 человек, уменьшение  поступления от иной приносящей доход деятельности) и коректировка расходов по иным целям.2. Изменение договорных отношений с обслуживающими организациями.  3.Утверждение плана закупки товаров, работ, услуг на 2020 год.
                                                                                                                                                                  </t>
  </si>
  <si>
    <t xml:space="preserve">от  15.06.2020 года                                                                                                     № 3
</t>
  </si>
  <si>
    <t>По данной статье произошло уменьшение в связи с изменением договорных отношений (планировалось 3 месяца обслуживания изменение сроков на 2 месяца)</t>
  </si>
  <si>
    <t>По данной статье произошло уменьшение в связи с тем, что программа разработана самостоятельно учреждением</t>
  </si>
  <si>
    <t>По данной статье произошло увеличение в связи с рекомендациями Роспотребнадзора.</t>
  </si>
  <si>
    <t>По данной статье произошло увеличение в связи с необходимостью приобретения кабеля для ремонта видеонаблюдения, а так же разделочных досок и ножей, део хлора)</t>
  </si>
  <si>
    <t xml:space="preserve">Подписи членов Наблюдательного Совета:
________________Струнин Владимир Витальевич  
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</si>
  <si>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>На заседании Наблюдательного совета присутствовали:
1.Струнин Владимир Витальевич– представитель органа местного самоуправления
2.Малышкина Наталья Дмитриевна- представитель Учредителя
3. Титова Ольга Васильевна    – представитель МАУ ДОЛ «Спутник»
4. Шипулин Вадим Геннадьевич     – представитель общественности
5. Слесарева Светлана Геннадьевна – представитель общественности                                                                                                                                                                                                                       
Отсутствует:  Черткова Тамар Ивановна- представитель Учредителя</t>
  </si>
  <si>
    <t xml:space="preserve">Результаты голосования:  «за» - 5   человек
                                         «против»- 0
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</si>
  <si>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для утверждения плана финансово-хозяйственной деятельности в связи с дополнительным финансированием.</t>
  </si>
  <si>
    <t>текущий ремонт тамбура около туалета в МАУ ДОЛ «Спутник»</t>
  </si>
  <si>
    <t>текущий ремонт беседки умывальной в МАУ ДОЛ «Спутник»</t>
  </si>
  <si>
    <t>текущий ремонт здания скважины в МАУ ДОЛ «Спутник»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</si>
  <si>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дополнительным финансированием на иные цели.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</si>
  <si>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Система оповещения о чрезвычайной ситуации в МАУ ДОЛ «Спутник»:</t>
  </si>
  <si>
    <t xml:space="preserve">от  25.06.2020 года                                                                                                     № 4
</t>
  </si>
  <si>
    <t>Спортивный комплекс для занятия варкаутом</t>
  </si>
  <si>
    <t>Увеличение в связи  с дополнительным финансирование на иные субсидии</t>
  </si>
  <si>
    <t>Строка «Поступления, от доходов всего» 11 946 395,96 руб., в том числе:</t>
  </si>
  <si>
    <t>Строка «Выплаты по расходам, всего»  11 946 395,96  руб., в том числе:</t>
  </si>
  <si>
    <t>услуги по забору биоматериала и выполнение лабораторных исследований (48 чел.*1550,00)</t>
  </si>
  <si>
    <t xml:space="preserve">По данной статье произошло уменьшение в связи с обрывом линии и невозможностью подключения. </t>
  </si>
  <si>
    <t>По данной статье произошло увеличение в связи с изменением договорных отношений (с 11.07.2020 по 10.09.2020)</t>
  </si>
  <si>
    <t>По данной статье произошло увеличение в связи  с неблагополучной эпедимиологической обстановкой и рекомендациями Роспотребнадроза.</t>
  </si>
  <si>
    <t>По данной статье произошло уменьшение в связи с изменением договорных отношений (отапливаемый период с 11.07.2020 по 10.09.2020)</t>
  </si>
  <si>
    <t xml:space="preserve">от  23.07.2020 года                                                                                                     № 5
</t>
  </si>
  <si>
    <t xml:space="preserve">По данной статье произошло уменьшение в связи с изменением договорных отношений 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</si>
  <si>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перераспределением денежных средств на приобретение шкафа холодильного и на услуги лабораторных исследований в связи с неблагополучной эпедимиологической обстановкой.                                                                                                                                                                                                         </t>
  </si>
  <si>
    <t>По данной статье произошло увеличение в связи с приобретением шкафа холодильного четырехкамерного (камеры: 2 холодильные, 2 охлаждающие)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</si>
  <si>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для утверждения плана финансово-хозяйственной деятельности в связи с  перераспределением денежных средств.</t>
  </si>
  <si>
    <t>По данной статье произошло увеличение в связи с изменением договорных отношений (начало оздоровительной компании)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</si>
  <si>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для утверждения плана финансово-хозяйственной деятельности в связи с изменением муниципального задания.</t>
  </si>
  <si>
    <t>По данной статье произошло уменьшение в связи с изменением срока начало оздоровительного сезона</t>
  </si>
  <si>
    <t>По данной статье произошло уменьшение в связи с изменением срока начало оздоровительного сезона и количеством человек на территории</t>
  </si>
  <si>
    <t>По данной статье произошло уменьшение в связи с изменением  договорных отношений</t>
  </si>
  <si>
    <t>По данной статье произошло увеличение в связи с изменением  договорных отношений</t>
  </si>
  <si>
    <t>организация питания сотрудников     (10 чел.)</t>
  </si>
  <si>
    <t>бутилированая вода 40 шт*500,00</t>
  </si>
  <si>
    <t xml:space="preserve">от  24.09.2020 года                                                                                                     № 6
</t>
  </si>
  <si>
    <t>Строка «Поступления, от доходов всего» 9 314 486,61 руб., в том числе:</t>
  </si>
  <si>
    <t>Строка «Выплаты по расходам, всего»  9 314 486,61  руб., в том числе:</t>
  </si>
  <si>
    <t>медицинское сопровождение детей ( 3 смены *60000,00)</t>
  </si>
  <si>
    <t>организация питания детей     (119 чел*400,00*14 дней)</t>
  </si>
  <si>
    <t xml:space="preserve">текущий ремонт наружного освещения территории </t>
  </si>
  <si>
    <t>питание детей (5 чел*400,00*14 дней)</t>
  </si>
  <si>
    <t>По данной статье произошло уменьшение в связи с уменьшение рабочих дней в оздоровительной сезоне с 21 дня до 14 дней</t>
  </si>
  <si>
    <t>По данной статье произошло уменьшение в связи с изменением  договорных отношений (уменьшение количества детей)</t>
  </si>
  <si>
    <t xml:space="preserve">По данной статье произошло уменьшение в связи с изменением  договорных отношений </t>
  </si>
  <si>
    <t>По данной статье произошло уменьшение в связи с уменьшение доходов от проносящей доход деятельности (количество проданных путевок)</t>
  </si>
  <si>
    <t>По данной статье произошло уменьшение в связи с уменьшением норм потребления</t>
  </si>
  <si>
    <t xml:space="preserve">По данной статье произошло увеличение связи с требованиями Роспотребнадзора (обязательное нахождение на территории мед.работника) </t>
  </si>
  <si>
    <t>По данной статье произошло увеличение в связи с невозможностью выезда сотрудников с территории лагеря во время смены, включая выходные дни</t>
  </si>
  <si>
    <t>По данной статье произошло увеличение в связи с необходимостью освещения территори для соблюдения требований мер безопасности</t>
  </si>
  <si>
    <t>По данной статье произошло уменьшение в связи с проверками Роспотребнадзора без нарушений</t>
  </si>
  <si>
    <t>По данной статье произошло уменьшение в связи с уменьшением доходов от приносящей доход деятельности</t>
  </si>
  <si>
    <t>По данной статье произошло увеличение в связи с разделением денежных средства за питание детей (119 чел по основномй счету 666400,00 и 5 чел на сумму 28000,00 )</t>
  </si>
  <si>
    <t>По данной статье произошло уменьшение в связи с принятым решением о приобретениии на следующий год.</t>
  </si>
  <si>
    <t>По данной статье произошло уменьшение в связи с  распрастранением короновирусной инфекции не были устрановлены сроки открытия лагеря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</si>
  <si>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уменьшением финансирования по муниципальному заданию, предпринимательской деятельности (уменьшение количества детей по муниципальному заданию) и уменьшением финансирования на иные цели.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</si>
  <si>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данной статье произошло увеличение в связи с изменением  договорных отношений.</t>
  </si>
  <si>
    <t>услуги прачки (827,4 кг*42,00)</t>
  </si>
  <si>
    <t>По данной статье произошло увеличение в связи с изменением  договорных отношений (приобретение для оздоровительного сезона)</t>
  </si>
  <si>
    <t>По данной статье произошло уменьшение в связи с изменением договорных отношений (уменьшение количества детей и объема услуги)</t>
  </si>
  <si>
    <t xml:space="preserve">от  03.11.2020 года                                                                                                     № 7
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</si>
  <si>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для утверждения плана финансово-хозяйственной деятельности в связи с  дополнительным финасировние на иные цели.</t>
  </si>
  <si>
    <t xml:space="preserve">
2. 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закупки товаров, работ, услуг на 2020 год.
</t>
  </si>
  <si>
    <t>Строка «Поступления, от доходов всего» 11 213 163,81 руб., в том числе:</t>
  </si>
  <si>
    <t>Строка «Выплаты по расходам, всего»  11 213 163,81   руб., в том числе:</t>
  </si>
  <si>
    <t>текущий ремонт участка наружных тепловых сетей и ХВС МАУ ДОЛ «Спутник»</t>
  </si>
  <si>
    <t>текущий ремонт участка тепловых сетей на территории МАУ ДОЛ «Спутник»</t>
  </si>
  <si>
    <t>текущий ремонт кровли корпуса №2 МАУ ДОЛ «Спутник»</t>
  </si>
  <si>
    <t xml:space="preserve">от  04.12.2020 года                                                                                                     № 8
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</si>
  <si>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дополнительным финансированием на иные цели (текущий ремонт участка наружных тепловых сетей и ХВС,текущий ремонт участка тепловых сетей,текущий ремонт кровли корпуса №2).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 Утверждение плана закупки товаров, работ, услуг на 2020 год.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</si>
  <si>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данной статье произошло уменьшение в связи с уменьшение количества детей (с 248 до 119 человек) и количества дней в смене (с 21 до 14 дней)</t>
  </si>
  <si>
    <t>Изменение в связи с уменьшение финансирование на иные субсидии</t>
  </si>
  <si>
    <t>По данной статье произошло увеличение в связи с методическими рекомендациями Роспотребнадзора</t>
  </si>
  <si>
    <t xml:space="preserve">Повестка дня                                                                                                                           
1. Утверждение изменения плана финансово-хозяйственной деятельности в связи с перераспределением денежных средств на выполнениемуниципального задания.                                                                                                                                                                                                         </t>
  </si>
  <si>
    <t>По данной статье произошло увеличение в связи с изменением  договорных отношений (ватман, фломастеры, гуашь)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</si>
</sst>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i/>
      <u/>
      <sz val="10"/>
      <color theme="1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2" fontId="14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wrapText="1"/>
    </xf>
    <xf numFmtId="2" fontId="21" fillId="0" borderId="1" xfId="0" applyNumberFormat="1" applyFon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164" fontId="4" fillId="0" borderId="0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27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Font="1" applyAlignment="1"/>
    <xf numFmtId="0" fontId="5" fillId="0" borderId="0" xfId="0" applyFont="1" applyAlignme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/>
    <xf numFmtId="0" fontId="20" fillId="0" borderId="0" xfId="0" applyFont="1"/>
    <xf numFmtId="2" fontId="28" fillId="0" borderId="0" xfId="0" applyNumberFormat="1" applyFont="1" applyBorder="1" applyAlignment="1">
      <alignment horizontal="center" vertical="center"/>
    </xf>
    <xf numFmtId="0" fontId="29" fillId="0" borderId="0" xfId="0" applyFont="1" applyAlignment="1"/>
    <xf numFmtId="0" fontId="30" fillId="0" borderId="1" xfId="0" applyFont="1" applyBorder="1" applyAlignment="1">
      <alignment horizontal="center"/>
    </xf>
    <xf numFmtId="164" fontId="30" fillId="0" borderId="1" xfId="0" applyNumberFormat="1" applyFont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0" fontId="0" fillId="0" borderId="0" xfId="0" applyFont="1" applyAlignment="1"/>
    <xf numFmtId="0" fontId="20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0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0" fontId="0" fillId="0" borderId="0" xfId="0" applyFont="1" applyAlignment="1"/>
    <xf numFmtId="0" fontId="20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0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0" fontId="0" fillId="0" borderId="0" xfId="0" applyFont="1" applyAlignment="1"/>
    <xf numFmtId="0" fontId="20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0" fillId="0" borderId="0" xfId="0" applyFont="1" applyAlignment="1"/>
    <xf numFmtId="0" fontId="0" fillId="0" borderId="0" xfId="0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0" fillId="0" borderId="0" xfId="0" applyFont="1" applyAlignment="1">
      <alignment horizontal="left" vertical="top" wrapText="1"/>
    </xf>
    <xf numFmtId="0" fontId="5" fillId="0" borderId="0" xfId="0" applyFont="1" applyAlignment="1"/>
    <xf numFmtId="0" fontId="20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0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0" fillId="0" borderId="0" xfId="0" applyFont="1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10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2" fontId="10" fillId="0" borderId="2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0" fontId="3" fillId="0" borderId="1" xfId="0" applyFont="1" applyBorder="1" applyAlignment="1"/>
    <xf numFmtId="0" fontId="10" fillId="0" borderId="4" xfId="0" applyFont="1" applyBorder="1" applyAlignment="1">
      <alignment horizontal="right" vertical="center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0" fillId="0" borderId="0" xfId="0" applyAlignment="1"/>
    <xf numFmtId="0" fontId="4" fillId="0" borderId="1" xfId="0" applyFont="1" applyBorder="1" applyAlignment="1"/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14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3" fillId="0" borderId="0" xfId="0" applyFont="1" applyAlignment="1"/>
    <xf numFmtId="0" fontId="13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64" fontId="0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/>
    <xf numFmtId="164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20" fillId="0" borderId="8" xfId="0" applyFont="1" applyBorder="1" applyAlignment="1"/>
    <xf numFmtId="0" fontId="20" fillId="0" borderId="9" xfId="0" applyFont="1" applyBorder="1" applyAlignment="1"/>
    <xf numFmtId="0" fontId="20" fillId="0" borderId="10" xfId="0" applyFont="1" applyBorder="1" applyAlignment="1"/>
    <xf numFmtId="164" fontId="10" fillId="0" borderId="2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right" vertical="center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justify" wrapText="1"/>
    </xf>
    <xf numFmtId="0" fontId="11" fillId="0" borderId="3" xfId="0" applyFont="1" applyBorder="1" applyAlignment="1">
      <alignment horizontal="justify" wrapText="1"/>
    </xf>
    <xf numFmtId="0" fontId="11" fillId="0" borderId="4" xfId="0" applyFont="1" applyBorder="1" applyAlignment="1">
      <alignment horizontal="justify" wrapText="1"/>
    </xf>
    <xf numFmtId="0" fontId="17" fillId="0" borderId="2" xfId="0" applyFont="1" applyBorder="1" applyAlignment="1">
      <alignment horizontal="justify" wrapText="1"/>
    </xf>
    <xf numFmtId="0" fontId="18" fillId="0" borderId="3" xfId="0" applyFont="1" applyBorder="1" applyAlignment="1">
      <alignment horizontal="justify" wrapText="1"/>
    </xf>
    <xf numFmtId="0" fontId="18" fillId="0" borderId="4" xfId="0" applyFont="1" applyBorder="1" applyAlignment="1">
      <alignment horizontal="justify" wrapText="1"/>
    </xf>
    <xf numFmtId="4" fontId="19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7" fillId="0" borderId="3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view="pageBreakPreview" topLeftCell="A25" zoomScaleNormal="100" zoomScaleSheetLayoutView="100" workbookViewId="0">
      <selection activeCell="A11" sqref="A11:J11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</cols>
  <sheetData>
    <row r="1" spans="1:11" ht="15.75" x14ac:dyDescent="0.25">
      <c r="A1" s="1"/>
    </row>
    <row r="2" spans="1:11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1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1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1" ht="15.75" x14ac:dyDescent="0.25">
      <c r="A5" s="274"/>
      <c r="B5" s="201"/>
      <c r="C5" s="201"/>
      <c r="D5" s="201"/>
      <c r="E5" s="201"/>
      <c r="F5" s="201"/>
      <c r="G5" s="201"/>
      <c r="H5" s="201"/>
      <c r="I5" s="201"/>
    </row>
    <row r="6" spans="1:11" x14ac:dyDescent="0.25">
      <c r="A6" s="275" t="s">
        <v>79</v>
      </c>
      <c r="B6" s="276"/>
      <c r="C6" s="276"/>
      <c r="D6" s="276"/>
      <c r="E6" s="276"/>
      <c r="F6" s="276"/>
      <c r="G6" s="276"/>
      <c r="H6" s="276"/>
      <c r="I6" s="276"/>
      <c r="J6" s="276"/>
    </row>
    <row r="7" spans="1:11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1" ht="46.5" customHeight="1" x14ac:dyDescent="0.25">
      <c r="A8" s="282" t="s">
        <v>3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1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1" ht="134.25" customHeight="1" x14ac:dyDescent="0.25">
      <c r="A10" s="282" t="s">
        <v>45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1" ht="72.75" customHeight="1" x14ac:dyDescent="0.25">
      <c r="A11" s="277" t="s">
        <v>97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1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1" ht="54.75" customHeight="1" x14ac:dyDescent="0.25">
      <c r="A13" s="280" t="s">
        <v>59</v>
      </c>
      <c r="B13" s="281"/>
      <c r="C13" s="281"/>
      <c r="D13" s="281"/>
      <c r="E13" s="281"/>
      <c r="F13" s="281"/>
      <c r="G13" s="281"/>
      <c r="H13" s="281"/>
      <c r="I13" s="281"/>
      <c r="J13" s="201"/>
      <c r="K13" s="36"/>
    </row>
    <row r="14" spans="1:11" ht="45.75" customHeight="1" x14ac:dyDescent="0.25">
      <c r="A14" s="153" t="s">
        <v>43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</row>
    <row r="15" spans="1:11" ht="18.75" customHeight="1" x14ac:dyDescent="0.25">
      <c r="A15" s="153" t="s">
        <v>60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</row>
    <row r="16" spans="1:11" ht="18.75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38" customFormat="1" ht="14.2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63" customHeight="1" x14ac:dyDescent="0.25">
      <c r="A18" s="150" t="s">
        <v>80</v>
      </c>
      <c r="B18" s="151"/>
      <c r="C18" s="151"/>
      <c r="D18" s="151"/>
      <c r="E18" s="151"/>
      <c r="F18" s="151"/>
      <c r="G18" s="151"/>
      <c r="H18" s="151"/>
      <c r="I18" s="151"/>
      <c r="J18" s="152"/>
    </row>
    <row r="19" spans="1:11" ht="38.25" customHeight="1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9"/>
    </row>
    <row r="20" spans="1:11" ht="15.75" x14ac:dyDescent="0.25">
      <c r="A20" s="274" t="s">
        <v>4</v>
      </c>
      <c r="B20" s="201"/>
      <c r="C20" s="201"/>
      <c r="D20" s="201"/>
      <c r="E20" s="201"/>
      <c r="F20" s="201"/>
      <c r="G20" s="201"/>
      <c r="H20" s="201"/>
      <c r="I20" s="201"/>
      <c r="J20" s="201"/>
    </row>
    <row r="21" spans="1:11" ht="15.75" x14ac:dyDescent="0.25">
      <c r="A21" s="272" t="s">
        <v>81</v>
      </c>
      <c r="B21" s="273"/>
      <c r="C21" s="273"/>
      <c r="D21" s="273"/>
      <c r="E21" s="273"/>
      <c r="F21" s="273"/>
      <c r="G21" s="273"/>
      <c r="H21" s="273"/>
      <c r="I21" s="273"/>
      <c r="J21" s="273"/>
    </row>
    <row r="22" spans="1:11" ht="15.75" x14ac:dyDescent="0.25">
      <c r="A22" s="2"/>
      <c r="B22" s="23"/>
      <c r="C22" s="23"/>
      <c r="D22" s="23"/>
      <c r="E22" s="23"/>
      <c r="F22" s="23"/>
      <c r="G22" s="23"/>
      <c r="H22" s="23"/>
      <c r="I22" s="23"/>
      <c r="J22" s="23"/>
    </row>
    <row r="23" spans="1:11" ht="15.75" x14ac:dyDescent="0.25">
      <c r="A23" s="266"/>
      <c r="B23" s="267"/>
      <c r="C23" s="267"/>
      <c r="D23" s="215" t="s">
        <v>24</v>
      </c>
      <c r="E23" s="215"/>
      <c r="F23" s="215" t="s">
        <v>6</v>
      </c>
      <c r="G23" s="215"/>
      <c r="H23" s="266" t="s">
        <v>14</v>
      </c>
      <c r="I23" s="215"/>
      <c r="J23" s="215"/>
    </row>
    <row r="24" spans="1:11" ht="30" customHeight="1" x14ac:dyDescent="0.25">
      <c r="A24" s="258" t="s">
        <v>7</v>
      </c>
      <c r="B24" s="259"/>
      <c r="C24" s="259"/>
      <c r="D24" s="260">
        <v>8548482</v>
      </c>
      <c r="E24" s="260"/>
      <c r="F24" s="260">
        <f>D24+H24</f>
        <v>8548482</v>
      </c>
      <c r="G24" s="260"/>
      <c r="H24" s="261"/>
      <c r="I24" s="262"/>
      <c r="J24" s="262"/>
    </row>
    <row r="25" spans="1:11" x14ac:dyDescent="0.25">
      <c r="A25" s="258" t="s">
        <v>8</v>
      </c>
      <c r="B25" s="259"/>
      <c r="C25" s="259"/>
      <c r="D25" s="260">
        <v>349828.4</v>
      </c>
      <c r="E25" s="260"/>
      <c r="F25" s="260">
        <v>0</v>
      </c>
      <c r="G25" s="260"/>
      <c r="H25" s="262"/>
      <c r="I25" s="262"/>
      <c r="J25" s="262"/>
    </row>
    <row r="26" spans="1:11" ht="15.75" x14ac:dyDescent="0.25">
      <c r="A26" s="258" t="s">
        <v>9</v>
      </c>
      <c r="B26" s="259"/>
      <c r="C26" s="259"/>
      <c r="D26" s="260">
        <v>0</v>
      </c>
      <c r="E26" s="260"/>
      <c r="F26" s="260">
        <f>D26+H26</f>
        <v>0</v>
      </c>
      <c r="G26" s="260"/>
      <c r="H26" s="261"/>
      <c r="I26" s="262"/>
      <c r="J26" s="262"/>
    </row>
    <row r="27" spans="1:11" ht="30" customHeight="1" x14ac:dyDescent="0.25">
      <c r="A27" s="263" t="s">
        <v>10</v>
      </c>
      <c r="B27" s="264"/>
      <c r="C27" s="265"/>
      <c r="D27" s="260">
        <v>1037797.6</v>
      </c>
      <c r="E27" s="260"/>
      <c r="F27" s="260">
        <f>D27+H27</f>
        <v>1037797.6</v>
      </c>
      <c r="G27" s="260"/>
      <c r="H27" s="261"/>
      <c r="I27" s="262"/>
      <c r="J27" s="262"/>
    </row>
    <row r="28" spans="1:11" ht="15.75" x14ac:dyDescent="0.25">
      <c r="A28" s="266" t="s">
        <v>11</v>
      </c>
      <c r="B28" s="268"/>
      <c r="C28" s="268"/>
      <c r="D28" s="269">
        <f>D24+D25+D26+D27</f>
        <v>9936108</v>
      </c>
      <c r="E28" s="269"/>
      <c r="F28" s="269">
        <f>D28+H28</f>
        <v>9936108</v>
      </c>
      <c r="G28" s="269"/>
      <c r="H28" s="270">
        <f>H24+H25+H26+H27</f>
        <v>0</v>
      </c>
      <c r="I28" s="271"/>
      <c r="J28" s="271"/>
    </row>
    <row r="29" spans="1:11" ht="15.75" x14ac:dyDescent="0.25">
      <c r="A29" s="19"/>
      <c r="B29" s="20"/>
      <c r="C29" s="20"/>
      <c r="D29" s="58"/>
      <c r="E29" s="58"/>
      <c r="F29" s="58"/>
      <c r="G29" s="58"/>
      <c r="H29" s="22"/>
      <c r="I29" s="10"/>
      <c r="J29" s="10"/>
    </row>
    <row r="30" spans="1:11" ht="15.75" x14ac:dyDescent="0.25">
      <c r="A30" s="19"/>
      <c r="B30" s="20"/>
      <c r="C30" s="20"/>
      <c r="D30" s="58"/>
      <c r="E30" s="58"/>
      <c r="F30" s="58"/>
      <c r="G30" s="58"/>
      <c r="H30" s="22"/>
      <c r="I30" s="10"/>
      <c r="J30" s="10"/>
    </row>
    <row r="31" spans="1:11" ht="15.75" x14ac:dyDescent="0.25">
      <c r="A31" s="19"/>
      <c r="B31" s="20"/>
      <c r="C31" s="20"/>
      <c r="D31" s="58"/>
      <c r="E31" s="58"/>
      <c r="F31" s="58"/>
      <c r="G31" s="58"/>
      <c r="H31" s="22"/>
      <c r="I31" s="10"/>
      <c r="J31" s="10"/>
    </row>
    <row r="32" spans="1:11" ht="15.75" x14ac:dyDescent="0.25">
      <c r="A32" s="19"/>
      <c r="B32" s="20"/>
      <c r="C32" s="20"/>
      <c r="D32" s="58"/>
      <c r="E32" s="58"/>
      <c r="F32" s="58"/>
      <c r="G32" s="58"/>
      <c r="H32" s="22"/>
      <c r="I32" s="10"/>
      <c r="J32" s="10"/>
    </row>
    <row r="33" spans="1:11" ht="15.75" x14ac:dyDescent="0.25">
      <c r="A33" s="19"/>
      <c r="B33" s="20"/>
      <c r="C33" s="20"/>
      <c r="D33" s="58"/>
      <c r="E33" s="58"/>
      <c r="F33" s="58"/>
      <c r="G33" s="58"/>
      <c r="H33" s="22"/>
      <c r="I33" s="10"/>
      <c r="J33" s="10"/>
    </row>
    <row r="34" spans="1:11" ht="15.75" x14ac:dyDescent="0.25">
      <c r="A34" s="19"/>
      <c r="B34" s="20"/>
      <c r="C34" s="20"/>
      <c r="D34" s="58"/>
      <c r="E34" s="58"/>
      <c r="F34" s="58"/>
      <c r="G34" s="58"/>
      <c r="H34" s="22"/>
      <c r="I34" s="10"/>
      <c r="J34" s="10"/>
    </row>
    <row r="35" spans="1:11" ht="15.75" x14ac:dyDescent="0.25">
      <c r="A35" s="19"/>
      <c r="B35" s="20"/>
      <c r="C35" s="20"/>
      <c r="D35" s="10"/>
      <c r="E35" s="21"/>
      <c r="F35" s="10"/>
      <c r="G35" s="21"/>
      <c r="H35" s="22"/>
      <c r="I35" s="10"/>
      <c r="J35" s="10"/>
    </row>
    <row r="36" spans="1:11" ht="15.75" x14ac:dyDescent="0.25">
      <c r="A36" s="272" t="s">
        <v>82</v>
      </c>
      <c r="B36" s="273"/>
      <c r="C36" s="273"/>
      <c r="D36" s="273"/>
      <c r="E36" s="273"/>
      <c r="F36" s="273"/>
      <c r="G36" s="273"/>
      <c r="H36" s="273"/>
      <c r="I36" s="273"/>
      <c r="J36" s="273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1" x14ac:dyDescent="0.25">
      <c r="A38" s="257" t="s">
        <v>12</v>
      </c>
      <c r="B38" s="257"/>
      <c r="C38" s="257"/>
      <c r="D38" s="257"/>
      <c r="E38" s="257"/>
      <c r="F38" s="257"/>
      <c r="G38" s="257"/>
      <c r="H38" s="257"/>
      <c r="I38" s="257"/>
      <c r="J38" s="257"/>
    </row>
    <row r="39" spans="1:11" ht="10.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1" s="3" customFormat="1" x14ac:dyDescent="0.25">
      <c r="A40" s="196"/>
      <c r="B40" s="196"/>
      <c r="C40" s="196"/>
      <c r="D40" s="215" t="s">
        <v>24</v>
      </c>
      <c r="E40" s="215"/>
      <c r="F40" s="215" t="s">
        <v>6</v>
      </c>
      <c r="G40" s="215"/>
      <c r="H40" s="30" t="s">
        <v>14</v>
      </c>
      <c r="I40" s="216" t="s">
        <v>13</v>
      </c>
      <c r="J40" s="217"/>
      <c r="K40" s="218"/>
    </row>
    <row r="41" spans="1:11" s="3" customFormat="1" ht="38.25" customHeight="1" x14ac:dyDescent="0.25">
      <c r="A41" s="256" t="s">
        <v>15</v>
      </c>
      <c r="B41" s="256"/>
      <c r="C41" s="256"/>
      <c r="D41" s="171">
        <f>2728054.57+1130434.88</f>
        <v>3858489.4499999997</v>
      </c>
      <c r="E41" s="172"/>
      <c r="F41" s="171">
        <f t="shared" ref="F41:F48" si="0">D41+H41</f>
        <v>3858489.4499999997</v>
      </c>
      <c r="G41" s="172"/>
      <c r="H41" s="15"/>
      <c r="I41" s="198"/>
      <c r="J41" s="199"/>
      <c r="K41" s="200"/>
    </row>
    <row r="42" spans="1:11" s="3" customFormat="1" ht="33.75" customHeight="1" x14ac:dyDescent="0.25">
      <c r="A42" s="181" t="s">
        <v>16</v>
      </c>
      <c r="B42" s="182"/>
      <c r="C42" s="183"/>
      <c r="D42" s="254">
        <f>823872.48+341391.33</f>
        <v>1165263.81</v>
      </c>
      <c r="E42" s="255"/>
      <c r="F42" s="171">
        <f t="shared" si="0"/>
        <v>1165263.81</v>
      </c>
      <c r="G42" s="172"/>
      <c r="H42" s="15"/>
      <c r="I42" s="165"/>
      <c r="J42" s="166"/>
      <c r="K42" s="167"/>
    </row>
    <row r="43" spans="1:11" s="3" customFormat="1" x14ac:dyDescent="0.25">
      <c r="A43" s="256" t="s">
        <v>18</v>
      </c>
      <c r="B43" s="256"/>
      <c r="C43" s="256"/>
      <c r="D43" s="171">
        <f>SUM(D44:E48)</f>
        <v>20286</v>
      </c>
      <c r="E43" s="172"/>
      <c r="F43" s="171">
        <f t="shared" si="0"/>
        <v>20286</v>
      </c>
      <c r="G43" s="172"/>
      <c r="H43" s="32">
        <f>SUM(H44:H48)</f>
        <v>0</v>
      </c>
      <c r="I43" s="244"/>
      <c r="J43" s="244"/>
      <c r="K43" s="244"/>
    </row>
    <row r="44" spans="1:11" s="3" customFormat="1" ht="15" customHeight="1" x14ac:dyDescent="0.25">
      <c r="A44" s="252" t="s">
        <v>25</v>
      </c>
      <c r="B44" s="253"/>
      <c r="C44" s="197"/>
      <c r="D44" s="157">
        <v>14400</v>
      </c>
      <c r="E44" s="158"/>
      <c r="F44" s="157">
        <f t="shared" si="0"/>
        <v>14400</v>
      </c>
      <c r="G44" s="159"/>
      <c r="H44" s="12"/>
      <c r="I44" s="165"/>
      <c r="J44" s="166"/>
      <c r="K44" s="167"/>
    </row>
    <row r="45" spans="1:11" s="3" customFormat="1" x14ac:dyDescent="0.25">
      <c r="A45" s="252" t="s">
        <v>26</v>
      </c>
      <c r="B45" s="253"/>
      <c r="C45" s="197"/>
      <c r="D45" s="157">
        <v>2640</v>
      </c>
      <c r="E45" s="158"/>
      <c r="F45" s="157">
        <f t="shared" si="0"/>
        <v>2640</v>
      </c>
      <c r="G45" s="159"/>
      <c r="H45" s="17"/>
      <c r="I45" s="244"/>
      <c r="J45" s="244"/>
      <c r="K45" s="244"/>
    </row>
    <row r="46" spans="1:11" s="3" customFormat="1" x14ac:dyDescent="0.25">
      <c r="A46" s="252" t="s">
        <v>27</v>
      </c>
      <c r="B46" s="253"/>
      <c r="C46" s="197"/>
      <c r="D46" s="157">
        <v>1320</v>
      </c>
      <c r="E46" s="158"/>
      <c r="F46" s="157">
        <f t="shared" si="0"/>
        <v>1320</v>
      </c>
      <c r="G46" s="159"/>
      <c r="H46" s="17"/>
      <c r="I46" s="244"/>
      <c r="J46" s="244"/>
      <c r="K46" s="244"/>
    </row>
    <row r="47" spans="1:11" s="3" customFormat="1" ht="25.5" customHeight="1" x14ac:dyDescent="0.25">
      <c r="A47" s="154" t="s">
        <v>28</v>
      </c>
      <c r="B47" s="193"/>
      <c r="C47" s="194"/>
      <c r="D47" s="157">
        <v>252</v>
      </c>
      <c r="E47" s="158"/>
      <c r="F47" s="157">
        <f t="shared" si="0"/>
        <v>252</v>
      </c>
      <c r="G47" s="159"/>
      <c r="H47" s="12"/>
      <c r="I47" s="165"/>
      <c r="J47" s="166"/>
      <c r="K47" s="167"/>
    </row>
    <row r="48" spans="1:11" s="3" customFormat="1" ht="19.5" customHeight="1" x14ac:dyDescent="0.25">
      <c r="A48" s="252" t="s">
        <v>47</v>
      </c>
      <c r="B48" s="253"/>
      <c r="C48" s="197"/>
      <c r="D48" s="157">
        <v>1674</v>
      </c>
      <c r="E48" s="158"/>
      <c r="F48" s="157">
        <f t="shared" si="0"/>
        <v>1674</v>
      </c>
      <c r="G48" s="159"/>
      <c r="H48" s="17"/>
      <c r="I48" s="165"/>
      <c r="J48" s="166"/>
      <c r="K48" s="167"/>
    </row>
    <row r="49" spans="1:11" s="3" customFormat="1" ht="29.25" customHeight="1" x14ac:dyDescent="0.25">
      <c r="A49" s="181" t="s">
        <v>17</v>
      </c>
      <c r="B49" s="182"/>
      <c r="C49" s="183"/>
      <c r="D49" s="184">
        <f>SUM(D50:E52)</f>
        <v>545951.28</v>
      </c>
      <c r="E49" s="185"/>
      <c r="F49" s="184">
        <f>H49+D49</f>
        <v>545951.28</v>
      </c>
      <c r="G49" s="185"/>
      <c r="H49" s="32">
        <f>SUM(H50:H52)</f>
        <v>0</v>
      </c>
      <c r="I49" s="244"/>
      <c r="J49" s="244"/>
      <c r="K49" s="244"/>
    </row>
    <row r="50" spans="1:11" s="3" customFormat="1" ht="15" customHeight="1" x14ac:dyDescent="0.25">
      <c r="A50" s="154" t="s">
        <v>29</v>
      </c>
      <c r="B50" s="163"/>
      <c r="C50" s="164"/>
      <c r="D50" s="157">
        <v>512110</v>
      </c>
      <c r="E50" s="158"/>
      <c r="F50" s="157">
        <f>H50+D50</f>
        <v>512110</v>
      </c>
      <c r="G50" s="159"/>
      <c r="H50" s="33"/>
      <c r="I50" s="160"/>
      <c r="J50" s="161"/>
      <c r="K50" s="162"/>
    </row>
    <row r="51" spans="1:11" s="3" customFormat="1" ht="25.5" customHeight="1" x14ac:dyDescent="0.25">
      <c r="A51" s="154" t="s">
        <v>30</v>
      </c>
      <c r="B51" s="163"/>
      <c r="C51" s="164"/>
      <c r="D51" s="157">
        <v>5406.38</v>
      </c>
      <c r="E51" s="158"/>
      <c r="F51" s="157">
        <f>H51+D51</f>
        <v>5406.38</v>
      </c>
      <c r="G51" s="159"/>
      <c r="H51" s="12"/>
      <c r="I51" s="165"/>
      <c r="J51" s="166"/>
      <c r="K51" s="167"/>
    </row>
    <row r="52" spans="1:11" s="3" customFormat="1" ht="25.5" customHeight="1" x14ac:dyDescent="0.25">
      <c r="A52" s="154" t="s">
        <v>52</v>
      </c>
      <c r="B52" s="163"/>
      <c r="C52" s="164"/>
      <c r="D52" s="157">
        <v>28434.9</v>
      </c>
      <c r="E52" s="158"/>
      <c r="F52" s="157">
        <f>H52+D52</f>
        <v>28434.9</v>
      </c>
      <c r="G52" s="159"/>
      <c r="H52" s="13"/>
      <c r="I52" s="165"/>
      <c r="J52" s="166"/>
      <c r="K52" s="167"/>
    </row>
    <row r="53" spans="1:11" s="3" customFormat="1" ht="39" customHeight="1" x14ac:dyDescent="0.25">
      <c r="A53" s="181" t="s">
        <v>19</v>
      </c>
      <c r="B53" s="182"/>
      <c r="C53" s="183"/>
      <c r="D53" s="184">
        <f>SUM(D54:E60)</f>
        <v>273162</v>
      </c>
      <c r="E53" s="185"/>
      <c r="F53" s="184">
        <f>D53+H53</f>
        <v>273162</v>
      </c>
      <c r="G53" s="185"/>
      <c r="H53" s="32">
        <f>SUM(H54:H60)</f>
        <v>0</v>
      </c>
      <c r="I53" s="198"/>
      <c r="J53" s="199"/>
      <c r="K53" s="200"/>
    </row>
    <row r="54" spans="1:11" s="3" customFormat="1" ht="26.25" customHeight="1" x14ac:dyDescent="0.25">
      <c r="A54" s="154" t="s">
        <v>31</v>
      </c>
      <c r="B54" s="163"/>
      <c r="C54" s="164"/>
      <c r="D54" s="208">
        <v>22524</v>
      </c>
      <c r="E54" s="209"/>
      <c r="F54" s="157">
        <f t="shared" ref="F54:F60" si="1">D54+H54</f>
        <v>22524</v>
      </c>
      <c r="G54" s="159"/>
      <c r="H54" s="4"/>
      <c r="I54" s="165"/>
      <c r="J54" s="166"/>
      <c r="K54" s="167"/>
    </row>
    <row r="55" spans="1:11" s="3" customFormat="1" ht="105" customHeight="1" x14ac:dyDescent="0.25">
      <c r="A55" s="154" t="s">
        <v>83</v>
      </c>
      <c r="B55" s="163"/>
      <c r="C55" s="164"/>
      <c r="D55" s="208">
        <f>11700+7800+9000</f>
        <v>28500</v>
      </c>
      <c r="E55" s="209"/>
      <c r="F55" s="157">
        <f t="shared" si="1"/>
        <v>28500</v>
      </c>
      <c r="G55" s="159"/>
      <c r="H55" s="5"/>
      <c r="I55" s="165"/>
      <c r="J55" s="166"/>
      <c r="K55" s="167"/>
    </row>
    <row r="56" spans="1:11" s="3" customFormat="1" ht="28.5" customHeight="1" x14ac:dyDescent="0.25">
      <c r="A56" s="154" t="s">
        <v>32</v>
      </c>
      <c r="B56" s="163"/>
      <c r="C56" s="164"/>
      <c r="D56" s="208">
        <v>6000</v>
      </c>
      <c r="E56" s="209"/>
      <c r="F56" s="157">
        <f t="shared" si="1"/>
        <v>6000</v>
      </c>
      <c r="G56" s="159"/>
      <c r="H56" s="5"/>
      <c r="I56" s="165"/>
      <c r="J56" s="166"/>
      <c r="K56" s="167"/>
    </row>
    <row r="57" spans="1:11" s="3" customFormat="1" ht="92.25" customHeight="1" x14ac:dyDescent="0.25">
      <c r="A57" s="154" t="s">
        <v>61</v>
      </c>
      <c r="B57" s="163"/>
      <c r="C57" s="164"/>
      <c r="D57" s="208">
        <f>23500+90200</f>
        <v>113700</v>
      </c>
      <c r="E57" s="209"/>
      <c r="F57" s="157">
        <f t="shared" si="1"/>
        <v>113700</v>
      </c>
      <c r="G57" s="159"/>
      <c r="H57" s="14"/>
      <c r="I57" s="249"/>
      <c r="J57" s="250"/>
      <c r="K57" s="251"/>
    </row>
    <row r="58" spans="1:11" s="3" customFormat="1" ht="18" customHeight="1" x14ac:dyDescent="0.25">
      <c r="A58" s="154" t="s">
        <v>84</v>
      </c>
      <c r="B58" s="163"/>
      <c r="C58" s="164"/>
      <c r="D58" s="208">
        <f>1670*42</f>
        <v>70140</v>
      </c>
      <c r="E58" s="209"/>
      <c r="F58" s="157">
        <f t="shared" si="1"/>
        <v>70140</v>
      </c>
      <c r="G58" s="159"/>
      <c r="H58" s="12"/>
      <c r="I58" s="165"/>
      <c r="J58" s="166"/>
      <c r="K58" s="167"/>
    </row>
    <row r="59" spans="1:11" s="3" customFormat="1" ht="30" customHeight="1" x14ac:dyDescent="0.25">
      <c r="A59" s="154" t="s">
        <v>33</v>
      </c>
      <c r="B59" s="163"/>
      <c r="C59" s="164"/>
      <c r="D59" s="208">
        <v>22498</v>
      </c>
      <c r="E59" s="209"/>
      <c r="F59" s="157">
        <f t="shared" si="1"/>
        <v>22498</v>
      </c>
      <c r="G59" s="159"/>
      <c r="H59" s="5"/>
      <c r="I59" s="198"/>
      <c r="J59" s="199"/>
      <c r="K59" s="200"/>
    </row>
    <row r="60" spans="1:11" s="3" customFormat="1" ht="24.75" customHeight="1" x14ac:dyDescent="0.25">
      <c r="A60" s="154" t="s">
        <v>55</v>
      </c>
      <c r="B60" s="155"/>
      <c r="C60" s="156"/>
      <c r="D60" s="208">
        <v>9800</v>
      </c>
      <c r="E60" s="248"/>
      <c r="F60" s="157">
        <f t="shared" si="1"/>
        <v>9800</v>
      </c>
      <c r="G60" s="159"/>
      <c r="H60" s="5"/>
      <c r="I60" s="198"/>
      <c r="J60" s="199"/>
      <c r="K60" s="200"/>
    </row>
    <row r="61" spans="1:11" s="3" customFormat="1" ht="30.75" customHeight="1" x14ac:dyDescent="0.25">
      <c r="A61" s="181" t="s">
        <v>20</v>
      </c>
      <c r="B61" s="182"/>
      <c r="C61" s="183"/>
      <c r="D61" s="184">
        <f>SUM(D63:E74)</f>
        <v>2273885.87</v>
      </c>
      <c r="E61" s="185"/>
      <c r="F61" s="184">
        <f>SUM(F63:G74)</f>
        <v>2273885.87</v>
      </c>
      <c r="G61" s="185"/>
      <c r="H61" s="32">
        <f>SUM(H62:H74)</f>
        <v>0</v>
      </c>
      <c r="I61" s="244"/>
      <c r="J61" s="244"/>
      <c r="K61" s="244"/>
    </row>
    <row r="62" spans="1:11" s="3" customFormat="1" ht="77.25" hidden="1" customHeight="1" x14ac:dyDescent="0.25">
      <c r="A62" s="154" t="s">
        <v>85</v>
      </c>
      <c r="B62" s="193"/>
      <c r="C62" s="194"/>
      <c r="D62" s="191">
        <f>9180+22320</f>
        <v>31500</v>
      </c>
      <c r="E62" s="192"/>
      <c r="F62" s="191">
        <f t="shared" ref="F62:F74" si="2">D62+H62</f>
        <v>31500</v>
      </c>
      <c r="G62" s="192"/>
      <c r="H62" s="18"/>
      <c r="I62" s="165"/>
      <c r="J62" s="189"/>
      <c r="K62" s="190"/>
    </row>
    <row r="63" spans="1:11" s="3" customFormat="1" ht="38.25" customHeight="1" x14ac:dyDescent="0.25">
      <c r="A63" s="154" t="s">
        <v>62</v>
      </c>
      <c r="B63" s="163"/>
      <c r="C63" s="164"/>
      <c r="D63" s="191">
        <v>6500</v>
      </c>
      <c r="E63" s="195"/>
      <c r="F63" s="191">
        <f t="shared" si="2"/>
        <v>6500</v>
      </c>
      <c r="G63" s="192"/>
      <c r="H63" s="6"/>
      <c r="I63" s="165"/>
      <c r="J63" s="166"/>
      <c r="K63" s="167"/>
    </row>
    <row r="64" spans="1:11" s="3" customFormat="1" ht="68.25" customHeight="1" x14ac:dyDescent="0.25">
      <c r="A64" s="154" t="s">
        <v>34</v>
      </c>
      <c r="B64" s="163"/>
      <c r="C64" s="164"/>
      <c r="D64" s="191">
        <v>20607.599999999999</v>
      </c>
      <c r="E64" s="195"/>
      <c r="F64" s="191">
        <f t="shared" si="2"/>
        <v>20607.599999999999</v>
      </c>
      <c r="G64" s="192"/>
      <c r="H64" s="25"/>
      <c r="I64" s="245"/>
      <c r="J64" s="246"/>
      <c r="K64" s="247"/>
    </row>
    <row r="65" spans="1:11" s="3" customFormat="1" ht="31.5" customHeight="1" x14ac:dyDescent="0.25">
      <c r="A65" s="154" t="s">
        <v>56</v>
      </c>
      <c r="B65" s="163"/>
      <c r="C65" s="164"/>
      <c r="D65" s="191">
        <v>26687.439999999999</v>
      </c>
      <c r="E65" s="195"/>
      <c r="F65" s="191">
        <f t="shared" ref="F65" si="3">D65+H65</f>
        <v>26687.439999999999</v>
      </c>
      <c r="G65" s="192"/>
      <c r="H65" s="25"/>
      <c r="I65" s="245"/>
      <c r="J65" s="246"/>
      <c r="K65" s="247"/>
    </row>
    <row r="66" spans="1:11" s="3" customFormat="1" ht="39" customHeight="1" x14ac:dyDescent="0.25">
      <c r="A66" s="154" t="s">
        <v>35</v>
      </c>
      <c r="B66" s="163"/>
      <c r="C66" s="164"/>
      <c r="D66" s="191">
        <v>34350.910000000003</v>
      </c>
      <c r="E66" s="195"/>
      <c r="F66" s="191">
        <f t="shared" si="2"/>
        <v>34350.910000000003</v>
      </c>
      <c r="G66" s="192"/>
      <c r="H66" s="7"/>
      <c r="I66" s="160"/>
      <c r="J66" s="161"/>
      <c r="K66" s="162"/>
    </row>
    <row r="67" spans="1:11" s="3" customFormat="1" ht="29.25" customHeight="1" x14ac:dyDescent="0.25">
      <c r="A67" s="154" t="s">
        <v>36</v>
      </c>
      <c r="B67" s="163"/>
      <c r="C67" s="164"/>
      <c r="D67" s="191">
        <v>34081.919999999998</v>
      </c>
      <c r="E67" s="195"/>
      <c r="F67" s="191">
        <f t="shared" si="2"/>
        <v>34081.919999999998</v>
      </c>
      <c r="G67" s="192"/>
      <c r="H67" s="6"/>
      <c r="I67" s="165"/>
      <c r="J67" s="166"/>
      <c r="K67" s="167"/>
    </row>
    <row r="68" spans="1:11" s="3" customFormat="1" ht="29.25" customHeight="1" x14ac:dyDescent="0.25">
      <c r="A68" s="154" t="s">
        <v>37</v>
      </c>
      <c r="B68" s="163"/>
      <c r="C68" s="164"/>
      <c r="D68" s="191">
        <v>302400</v>
      </c>
      <c r="E68" s="195"/>
      <c r="F68" s="191">
        <f t="shared" si="2"/>
        <v>302400</v>
      </c>
      <c r="G68" s="192"/>
      <c r="H68" s="25"/>
      <c r="I68" s="165"/>
      <c r="J68" s="166"/>
      <c r="K68" s="167"/>
    </row>
    <row r="69" spans="1:11" s="3" customFormat="1" ht="29.25" customHeight="1" x14ac:dyDescent="0.25">
      <c r="A69" s="154" t="s">
        <v>63</v>
      </c>
      <c r="B69" s="163"/>
      <c r="C69" s="164"/>
      <c r="D69" s="191">
        <v>10000</v>
      </c>
      <c r="E69" s="195"/>
      <c r="F69" s="191">
        <f t="shared" ref="F69" si="4">D69+H69</f>
        <v>10000</v>
      </c>
      <c r="G69" s="192"/>
      <c r="H69" s="25"/>
      <c r="I69" s="165"/>
      <c r="J69" s="166"/>
      <c r="K69" s="167"/>
    </row>
    <row r="70" spans="1:11" s="3" customFormat="1" ht="15" customHeight="1" x14ac:dyDescent="0.25">
      <c r="A70" s="154" t="s">
        <v>50</v>
      </c>
      <c r="B70" s="163"/>
      <c r="C70" s="164"/>
      <c r="D70" s="157">
        <v>5000</v>
      </c>
      <c r="E70" s="158"/>
      <c r="F70" s="157">
        <f>D70+H70</f>
        <v>5000</v>
      </c>
      <c r="G70" s="159"/>
      <c r="H70" s="13"/>
      <c r="I70" s="160"/>
      <c r="J70" s="161"/>
      <c r="K70" s="162"/>
    </row>
    <row r="71" spans="1:11" s="3" customFormat="1" ht="16.5" customHeight="1" x14ac:dyDescent="0.25">
      <c r="A71" s="154" t="s">
        <v>71</v>
      </c>
      <c r="B71" s="163"/>
      <c r="C71" s="164"/>
      <c r="D71" s="157">
        <v>16580</v>
      </c>
      <c r="E71" s="158"/>
      <c r="F71" s="157">
        <f>D71+H71</f>
        <v>16580</v>
      </c>
      <c r="G71" s="159"/>
      <c r="H71" s="13"/>
      <c r="I71" s="165"/>
      <c r="J71" s="166"/>
      <c r="K71" s="167"/>
    </row>
    <row r="72" spans="1:11" s="3" customFormat="1" ht="15" customHeight="1" x14ac:dyDescent="0.25">
      <c r="A72" s="154" t="s">
        <v>49</v>
      </c>
      <c r="B72" s="155"/>
      <c r="C72" s="156"/>
      <c r="D72" s="157">
        <v>13000</v>
      </c>
      <c r="E72" s="158"/>
      <c r="F72" s="157">
        <f>D72+H72</f>
        <v>13000</v>
      </c>
      <c r="G72" s="159"/>
      <c r="H72" s="13"/>
      <c r="I72" s="160"/>
      <c r="J72" s="161"/>
      <c r="K72" s="162"/>
    </row>
    <row r="73" spans="1:11" s="3" customFormat="1" ht="16.5" customHeight="1" x14ac:dyDescent="0.25">
      <c r="A73" s="154" t="s">
        <v>51</v>
      </c>
      <c r="B73" s="163"/>
      <c r="C73" s="164"/>
      <c r="D73" s="157">
        <v>40678</v>
      </c>
      <c r="E73" s="158"/>
      <c r="F73" s="157">
        <f>D73+H73</f>
        <v>40678</v>
      </c>
      <c r="G73" s="159"/>
      <c r="H73" s="13"/>
      <c r="I73" s="165"/>
      <c r="J73" s="166"/>
      <c r="K73" s="167"/>
    </row>
    <row r="74" spans="1:11" s="3" customFormat="1" ht="25.5" customHeight="1" x14ac:dyDescent="0.25">
      <c r="A74" s="154" t="s">
        <v>77</v>
      </c>
      <c r="B74" s="163"/>
      <c r="C74" s="164"/>
      <c r="D74" s="191">
        <f>840000+924000</f>
        <v>1764000</v>
      </c>
      <c r="E74" s="195"/>
      <c r="F74" s="191">
        <f t="shared" si="2"/>
        <v>1764000</v>
      </c>
      <c r="G74" s="192"/>
      <c r="H74" s="6"/>
      <c r="I74" s="165"/>
      <c r="J74" s="166"/>
      <c r="K74" s="167"/>
    </row>
    <row r="75" spans="1:11" s="3" customFormat="1" ht="45.75" customHeight="1" x14ac:dyDescent="0.25">
      <c r="A75" s="181" t="s">
        <v>21</v>
      </c>
      <c r="B75" s="182"/>
      <c r="C75" s="183"/>
      <c r="D75" s="184">
        <f>SUM(D76:E76)</f>
        <v>55000</v>
      </c>
      <c r="E75" s="185"/>
      <c r="F75" s="184">
        <f>D75+H75</f>
        <v>55000</v>
      </c>
      <c r="G75" s="185"/>
      <c r="H75" s="32">
        <f>SUM(H76:H76)</f>
        <v>0</v>
      </c>
      <c r="I75" s="244"/>
      <c r="J75" s="244"/>
      <c r="K75" s="244"/>
    </row>
    <row r="76" spans="1:11" s="3" customFormat="1" ht="27.75" customHeight="1" x14ac:dyDescent="0.25">
      <c r="A76" s="154" t="s">
        <v>64</v>
      </c>
      <c r="B76" s="163"/>
      <c r="C76" s="164"/>
      <c r="D76" s="157">
        <v>55000</v>
      </c>
      <c r="E76" s="158"/>
      <c r="F76" s="157">
        <f>D76+H76</f>
        <v>55000</v>
      </c>
      <c r="G76" s="159"/>
      <c r="H76" s="5"/>
      <c r="I76" s="165"/>
      <c r="J76" s="166"/>
      <c r="K76" s="167"/>
    </row>
    <row r="77" spans="1:11" s="39" customFormat="1" ht="57" customHeight="1" x14ac:dyDescent="0.25">
      <c r="A77" s="168" t="s">
        <v>57</v>
      </c>
      <c r="B77" s="169"/>
      <c r="C77" s="170"/>
      <c r="D77" s="235">
        <v>4120</v>
      </c>
      <c r="E77" s="236"/>
      <c r="F77" s="235">
        <f t="shared" ref="F77" si="5">D77+H77</f>
        <v>4120</v>
      </c>
      <c r="G77" s="237"/>
      <c r="H77" s="41"/>
      <c r="I77" s="165"/>
      <c r="J77" s="166"/>
      <c r="K77" s="167"/>
    </row>
    <row r="78" spans="1:11" s="39" customFormat="1" ht="57" customHeight="1" x14ac:dyDescent="0.25">
      <c r="A78" s="168" t="s">
        <v>88</v>
      </c>
      <c r="B78" s="238"/>
      <c r="C78" s="239"/>
      <c r="D78" s="235">
        <f>SUM(D79:E82)</f>
        <v>310120</v>
      </c>
      <c r="E78" s="240"/>
      <c r="F78" s="235">
        <f t="shared" ref="F78" si="6">D78+H78</f>
        <v>310120</v>
      </c>
      <c r="G78" s="237"/>
      <c r="H78" s="41">
        <f>H81</f>
        <v>0</v>
      </c>
      <c r="I78" s="241"/>
      <c r="J78" s="242"/>
      <c r="K78" s="243"/>
    </row>
    <row r="79" spans="1:11" s="3" customFormat="1" ht="27.75" customHeight="1" x14ac:dyDescent="0.25">
      <c r="A79" s="154" t="s">
        <v>65</v>
      </c>
      <c r="B79" s="163"/>
      <c r="C79" s="164"/>
      <c r="D79" s="157">
        <v>1600</v>
      </c>
      <c r="E79" s="158"/>
      <c r="F79" s="157">
        <f t="shared" ref="F79:F82" si="7">D79+H79</f>
        <v>1600</v>
      </c>
      <c r="G79" s="159"/>
      <c r="H79" s="14"/>
      <c r="I79" s="160"/>
      <c r="J79" s="161"/>
      <c r="K79" s="162"/>
    </row>
    <row r="80" spans="1:11" s="3" customFormat="1" ht="24" customHeight="1" x14ac:dyDescent="0.25">
      <c r="A80" s="154" t="s">
        <v>66</v>
      </c>
      <c r="B80" s="163"/>
      <c r="C80" s="164"/>
      <c r="D80" s="157">
        <v>3120</v>
      </c>
      <c r="E80" s="158"/>
      <c r="F80" s="157">
        <f t="shared" ref="F80" si="8">D80+H80</f>
        <v>3120</v>
      </c>
      <c r="G80" s="159"/>
      <c r="H80" s="14"/>
      <c r="I80" s="160"/>
      <c r="J80" s="161"/>
      <c r="K80" s="162"/>
    </row>
    <row r="81" spans="1:11" s="3" customFormat="1" ht="21" customHeight="1" x14ac:dyDescent="0.25">
      <c r="A81" s="154" t="s">
        <v>67</v>
      </c>
      <c r="B81" s="163"/>
      <c r="C81" s="164"/>
      <c r="D81" s="157">
        <v>5400</v>
      </c>
      <c r="E81" s="158"/>
      <c r="F81" s="157">
        <f t="shared" si="7"/>
        <v>5400</v>
      </c>
      <c r="G81" s="159"/>
      <c r="H81" s="12"/>
      <c r="I81" s="165"/>
      <c r="J81" s="166"/>
      <c r="K81" s="167"/>
    </row>
    <row r="82" spans="1:11" s="3" customFormat="1" ht="17.25" customHeight="1" x14ac:dyDescent="0.25">
      <c r="A82" s="154" t="s">
        <v>68</v>
      </c>
      <c r="B82" s="163"/>
      <c r="C82" s="164"/>
      <c r="D82" s="157">
        <v>300000</v>
      </c>
      <c r="E82" s="158"/>
      <c r="F82" s="157">
        <f t="shared" si="7"/>
        <v>300000</v>
      </c>
      <c r="G82" s="159"/>
      <c r="H82" s="12"/>
      <c r="I82" s="165"/>
      <c r="J82" s="166"/>
      <c r="K82" s="167"/>
    </row>
    <row r="83" spans="1:11" s="39" customFormat="1" ht="48.75" customHeight="1" x14ac:dyDescent="0.25">
      <c r="A83" s="168" t="s">
        <v>86</v>
      </c>
      <c r="B83" s="169"/>
      <c r="C83" s="170"/>
      <c r="D83" s="171">
        <f>D84</f>
        <v>4380</v>
      </c>
      <c r="E83" s="172"/>
      <c r="F83" s="171">
        <f>F84</f>
        <v>4380</v>
      </c>
      <c r="G83" s="172"/>
      <c r="H83" s="41">
        <f>H84</f>
        <v>0</v>
      </c>
      <c r="I83" s="165"/>
      <c r="J83" s="166"/>
      <c r="K83" s="167"/>
    </row>
    <row r="84" spans="1:11" s="3" customFormat="1" ht="24" customHeight="1" x14ac:dyDescent="0.25">
      <c r="A84" s="154" t="s">
        <v>87</v>
      </c>
      <c r="B84" s="163"/>
      <c r="C84" s="164"/>
      <c r="D84" s="157">
        <v>4380</v>
      </c>
      <c r="E84" s="158"/>
      <c r="F84" s="157">
        <f>D84+H84</f>
        <v>4380</v>
      </c>
      <c r="G84" s="159"/>
      <c r="H84" s="12"/>
      <c r="I84" s="165"/>
      <c r="J84" s="166"/>
      <c r="K84" s="167"/>
    </row>
    <row r="85" spans="1:11" s="39" customFormat="1" ht="48.75" customHeight="1" x14ac:dyDescent="0.25">
      <c r="A85" s="168" t="s">
        <v>58</v>
      </c>
      <c r="B85" s="169"/>
      <c r="C85" s="170"/>
      <c r="D85" s="171">
        <f>SUM(D86:E88)</f>
        <v>37823.589999999997</v>
      </c>
      <c r="E85" s="172"/>
      <c r="F85" s="171">
        <f>D85+H85</f>
        <v>37823.589999999997</v>
      </c>
      <c r="G85" s="172"/>
      <c r="H85" s="41">
        <f>H86+H87+H88</f>
        <v>0</v>
      </c>
      <c r="I85" s="165"/>
      <c r="J85" s="166"/>
      <c r="K85" s="167"/>
    </row>
    <row r="86" spans="1:11" s="3" customFormat="1" ht="83.25" customHeight="1" x14ac:dyDescent="0.25">
      <c r="A86" s="154" t="s">
        <v>69</v>
      </c>
      <c r="B86" s="163"/>
      <c r="C86" s="164"/>
      <c r="D86" s="157">
        <v>11229.4</v>
      </c>
      <c r="E86" s="158"/>
      <c r="F86" s="157">
        <f>D86+H86</f>
        <v>11229.4</v>
      </c>
      <c r="G86" s="159"/>
      <c r="H86" s="12"/>
      <c r="I86" s="165"/>
      <c r="J86" s="166"/>
      <c r="K86" s="167"/>
    </row>
    <row r="87" spans="1:11" s="3" customFormat="1" ht="120" customHeight="1" x14ac:dyDescent="0.25">
      <c r="A87" s="154" t="s">
        <v>89</v>
      </c>
      <c r="B87" s="163"/>
      <c r="C87" s="164"/>
      <c r="D87" s="157">
        <f>7230+6741.59</f>
        <v>13971.59</v>
      </c>
      <c r="E87" s="158"/>
      <c r="F87" s="157">
        <f t="shared" ref="F87:F88" si="9">D87+H87</f>
        <v>13971.59</v>
      </c>
      <c r="G87" s="159"/>
      <c r="H87" s="14"/>
      <c r="I87" s="160"/>
      <c r="J87" s="161"/>
      <c r="K87" s="162"/>
    </row>
    <row r="88" spans="1:11" s="3" customFormat="1" ht="78.75" customHeight="1" x14ac:dyDescent="0.25">
      <c r="A88" s="154" t="s">
        <v>70</v>
      </c>
      <c r="B88" s="163"/>
      <c r="C88" s="164"/>
      <c r="D88" s="157">
        <v>12622.6</v>
      </c>
      <c r="E88" s="158"/>
      <c r="F88" s="157">
        <f t="shared" si="9"/>
        <v>12622.6</v>
      </c>
      <c r="G88" s="159"/>
      <c r="H88" s="13"/>
      <c r="I88" s="160"/>
      <c r="J88" s="161"/>
      <c r="K88" s="162"/>
    </row>
    <row r="89" spans="1:11" s="3" customFormat="1" x14ac:dyDescent="0.25">
      <c r="A89" s="202" t="s">
        <v>11</v>
      </c>
      <c r="B89" s="202"/>
      <c r="C89" s="202"/>
      <c r="D89" s="230">
        <f>D41+D42+D43+D49+D53+D61+D75+D77+D78+D83+D85</f>
        <v>8548482</v>
      </c>
      <c r="E89" s="231"/>
      <c r="F89" s="230">
        <f>F41+F42+F43+F49+F53+F61+F75+F77+F78+F83+F85</f>
        <v>8548482</v>
      </c>
      <c r="G89" s="231"/>
      <c r="H89" s="34">
        <f>H41+H42+H43+H49+H53+H61+H75+H77+H78+H83+H85</f>
        <v>0</v>
      </c>
      <c r="I89" s="196"/>
      <c r="J89" s="196"/>
      <c r="K89" s="196"/>
    </row>
    <row r="90" spans="1:11" s="3" customFormat="1" x14ac:dyDescent="0.25">
      <c r="A90" s="9"/>
      <c r="B90" s="9"/>
      <c r="C90" s="9"/>
      <c r="D90" s="10"/>
      <c r="E90" s="10"/>
      <c r="F90" s="10"/>
      <c r="G90" s="10"/>
      <c r="H90" s="10"/>
      <c r="I90" s="11"/>
      <c r="J90" s="11"/>
      <c r="K90" s="11"/>
    </row>
    <row r="91" spans="1:11" s="3" customFormat="1" x14ac:dyDescent="0.25">
      <c r="A91" s="9"/>
      <c r="B91" s="9"/>
      <c r="C91" s="9"/>
      <c r="D91" s="10"/>
      <c r="E91" s="10"/>
      <c r="F91" s="10"/>
      <c r="G91" s="10"/>
      <c r="H91" s="10"/>
      <c r="I91" s="11"/>
      <c r="J91" s="11"/>
      <c r="K91" s="11"/>
    </row>
    <row r="92" spans="1:11" s="3" customFormat="1" x14ac:dyDescent="0.25">
      <c r="A92" s="9"/>
      <c r="B92" s="9"/>
      <c r="C92" s="9"/>
      <c r="D92" s="10"/>
      <c r="E92" s="10"/>
      <c r="F92" s="10"/>
      <c r="G92" s="10"/>
      <c r="H92" s="10"/>
      <c r="I92" s="11"/>
      <c r="J92" s="11"/>
      <c r="K92" s="11"/>
    </row>
    <row r="93" spans="1:11" x14ac:dyDescent="0.25">
      <c r="A93" s="232" t="s">
        <v>22</v>
      </c>
      <c r="B93" s="232"/>
      <c r="C93" s="232"/>
      <c r="D93" s="232"/>
      <c r="E93" s="232"/>
      <c r="F93" s="232"/>
      <c r="G93" s="232"/>
      <c r="H93" s="232"/>
      <c r="I93" s="232"/>
      <c r="J93" s="232"/>
      <c r="K93" s="232"/>
    </row>
    <row r="94" spans="1:11" ht="8.25" customHeight="1" x14ac:dyDescent="0.25">
      <c r="A94" s="201"/>
      <c r="B94" s="201"/>
      <c r="C94" s="201"/>
      <c r="D94" s="201"/>
      <c r="E94" s="201"/>
      <c r="F94" s="201"/>
      <c r="G94" s="201"/>
      <c r="H94" s="201"/>
      <c r="I94" s="201"/>
      <c r="J94" s="201"/>
      <c r="K94" s="201"/>
    </row>
    <row r="95" spans="1:11" x14ac:dyDescent="0.25">
      <c r="A95" s="196"/>
      <c r="B95" s="196"/>
      <c r="C95" s="196"/>
      <c r="D95" s="215" t="s">
        <v>5</v>
      </c>
      <c r="E95" s="215"/>
      <c r="F95" s="215" t="s">
        <v>6</v>
      </c>
      <c r="G95" s="215"/>
      <c r="H95" s="30" t="s">
        <v>14</v>
      </c>
      <c r="I95" s="216" t="s">
        <v>13</v>
      </c>
      <c r="J95" s="217"/>
      <c r="K95" s="218"/>
    </row>
    <row r="96" spans="1:11" s="39" customFormat="1" ht="33" customHeight="1" x14ac:dyDescent="0.25">
      <c r="A96" s="181" t="s">
        <v>19</v>
      </c>
      <c r="B96" s="182"/>
      <c r="C96" s="183"/>
      <c r="D96" s="171">
        <f>SUM(D97:E99)</f>
        <v>343828.4</v>
      </c>
      <c r="E96" s="172"/>
      <c r="F96" s="171">
        <f>SUM(F97:G99)</f>
        <v>343828.4</v>
      </c>
      <c r="G96" s="172"/>
      <c r="H96" s="41"/>
      <c r="I96" s="186"/>
      <c r="J96" s="187"/>
      <c r="K96" s="188"/>
    </row>
    <row r="97" spans="1:11" s="39" customFormat="1" ht="39" customHeight="1" x14ac:dyDescent="0.25">
      <c r="A97" s="154" t="s">
        <v>73</v>
      </c>
      <c r="B97" s="193"/>
      <c r="C97" s="194"/>
      <c r="D97" s="157">
        <v>40000</v>
      </c>
      <c r="E97" s="197"/>
      <c r="F97" s="157">
        <f t="shared" ref="F97" si="10">D97+H97</f>
        <v>40000</v>
      </c>
      <c r="G97" s="158"/>
      <c r="H97" s="18"/>
      <c r="I97" s="186"/>
      <c r="J97" s="187"/>
      <c r="K97" s="188"/>
    </row>
    <row r="98" spans="1:11" s="39" customFormat="1" ht="39.75" customHeight="1" x14ac:dyDescent="0.25">
      <c r="A98" s="154" t="s">
        <v>72</v>
      </c>
      <c r="B98" s="233"/>
      <c r="C98" s="234"/>
      <c r="D98" s="157">
        <v>163833.60000000001</v>
      </c>
      <c r="E98" s="158"/>
      <c r="F98" s="157">
        <f>D98+H98</f>
        <v>163833.60000000001</v>
      </c>
      <c r="G98" s="158"/>
      <c r="H98" s="18"/>
      <c r="I98" s="186"/>
      <c r="J98" s="187"/>
      <c r="K98" s="188"/>
    </row>
    <row r="99" spans="1:11" s="39" customFormat="1" ht="39" customHeight="1" x14ac:dyDescent="0.25">
      <c r="A99" s="154" t="s">
        <v>54</v>
      </c>
      <c r="B99" s="193"/>
      <c r="C99" s="194"/>
      <c r="D99" s="157">
        <v>139994.79999999999</v>
      </c>
      <c r="E99" s="197"/>
      <c r="F99" s="157">
        <v>139994.79999999999</v>
      </c>
      <c r="G99" s="158"/>
      <c r="H99" s="18"/>
      <c r="I99" s="186"/>
      <c r="J99" s="187"/>
      <c r="K99" s="188"/>
    </row>
    <row r="100" spans="1:11" s="3" customFormat="1" ht="35.1" customHeight="1" x14ac:dyDescent="0.25">
      <c r="A100" s="181" t="s">
        <v>20</v>
      </c>
      <c r="B100" s="182"/>
      <c r="C100" s="183"/>
      <c r="D100" s="184">
        <f>D101</f>
        <v>6000</v>
      </c>
      <c r="E100" s="185"/>
      <c r="F100" s="184">
        <f>F101</f>
        <v>6000</v>
      </c>
      <c r="G100" s="185"/>
      <c r="H100" s="41"/>
      <c r="I100" s="186"/>
      <c r="J100" s="187"/>
      <c r="K100" s="188"/>
    </row>
    <row r="101" spans="1:11" s="39" customFormat="1" ht="36.75" customHeight="1" x14ac:dyDescent="0.25">
      <c r="A101" s="154" t="s">
        <v>53</v>
      </c>
      <c r="B101" s="163"/>
      <c r="C101" s="164"/>
      <c r="D101" s="157">
        <v>6000</v>
      </c>
      <c r="E101" s="158"/>
      <c r="F101" s="157">
        <f>D101+H101</f>
        <v>6000</v>
      </c>
      <c r="G101" s="158"/>
      <c r="H101" s="12"/>
      <c r="I101" s="186"/>
      <c r="J101" s="187"/>
      <c r="K101" s="188"/>
    </row>
    <row r="102" spans="1:11" x14ac:dyDescent="0.25">
      <c r="A102" s="202" t="s">
        <v>11</v>
      </c>
      <c r="B102" s="202"/>
      <c r="C102" s="202"/>
      <c r="D102" s="230">
        <f>D96+D100</f>
        <v>349828.4</v>
      </c>
      <c r="E102" s="231"/>
      <c r="F102" s="230">
        <f>F96+F100</f>
        <v>349828.4</v>
      </c>
      <c r="G102" s="231"/>
      <c r="H102" s="34"/>
      <c r="I102" s="196"/>
      <c r="J102" s="196"/>
      <c r="K102" s="196"/>
    </row>
    <row r="103" spans="1:11" x14ac:dyDescent="0.25">
      <c r="A103" s="9"/>
      <c r="B103" s="9"/>
      <c r="C103" s="9"/>
      <c r="D103" s="10"/>
      <c r="E103" s="10"/>
      <c r="F103" s="10"/>
      <c r="G103" s="10"/>
      <c r="H103" s="10"/>
      <c r="I103" s="11"/>
      <c r="J103" s="11"/>
      <c r="K103" s="11"/>
    </row>
    <row r="104" spans="1:11" ht="16.5" customHeight="1" x14ac:dyDescent="0.25">
      <c r="A104" s="214" t="s">
        <v>23</v>
      </c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</row>
    <row r="106" spans="1:11" x14ac:dyDescent="0.25">
      <c r="A106" s="196"/>
      <c r="B106" s="196"/>
      <c r="C106" s="196"/>
      <c r="D106" s="215" t="s">
        <v>5</v>
      </c>
      <c r="E106" s="215"/>
      <c r="F106" s="215" t="s">
        <v>6</v>
      </c>
      <c r="G106" s="215"/>
      <c r="H106" s="30" t="s">
        <v>14</v>
      </c>
      <c r="I106" s="216" t="s">
        <v>13</v>
      </c>
      <c r="J106" s="217"/>
      <c r="K106" s="218"/>
    </row>
    <row r="107" spans="1:11" ht="21" customHeight="1" x14ac:dyDescent="0.25">
      <c r="A107" s="219" t="s">
        <v>15</v>
      </c>
      <c r="B107" s="219"/>
      <c r="C107" s="219"/>
      <c r="D107" s="171">
        <v>182057.28</v>
      </c>
      <c r="E107" s="172"/>
      <c r="F107" s="171">
        <f>D107+H107</f>
        <v>182057.28</v>
      </c>
      <c r="G107" s="172"/>
      <c r="H107" s="33"/>
      <c r="I107" s="220"/>
      <c r="J107" s="221"/>
      <c r="K107" s="221"/>
    </row>
    <row r="108" spans="1:11" ht="28.5" customHeight="1" x14ac:dyDescent="0.25">
      <c r="A108" s="222" t="s">
        <v>16</v>
      </c>
      <c r="B108" s="223"/>
      <c r="C108" s="224"/>
      <c r="D108" s="171">
        <v>54981.29</v>
      </c>
      <c r="E108" s="172"/>
      <c r="F108" s="171">
        <f>D108+H108</f>
        <v>54981.29</v>
      </c>
      <c r="G108" s="172"/>
      <c r="H108" s="33"/>
      <c r="I108" s="225"/>
      <c r="J108" s="226"/>
      <c r="K108" s="227"/>
    </row>
    <row r="109" spans="1:11" ht="30" customHeight="1" x14ac:dyDescent="0.25">
      <c r="A109" s="181" t="s">
        <v>41</v>
      </c>
      <c r="B109" s="182"/>
      <c r="C109" s="183"/>
      <c r="D109" s="171">
        <f>SUM(D110:E112)</f>
        <v>35439.269999999997</v>
      </c>
      <c r="E109" s="228"/>
      <c r="F109" s="171">
        <f t="shared" ref="F109:F110" si="11">D109+H109</f>
        <v>35439.269999999997</v>
      </c>
      <c r="G109" s="229"/>
      <c r="H109" s="40">
        <f>SUM(H110:H112)</f>
        <v>0</v>
      </c>
      <c r="I109" s="160"/>
      <c r="J109" s="161"/>
      <c r="K109" s="162"/>
    </row>
    <row r="110" spans="1:11" ht="20.25" customHeight="1" x14ac:dyDescent="0.25">
      <c r="A110" s="154" t="s">
        <v>38</v>
      </c>
      <c r="B110" s="163"/>
      <c r="C110" s="164"/>
      <c r="D110" s="157">
        <v>31133.93</v>
      </c>
      <c r="E110" s="158"/>
      <c r="F110" s="157">
        <f t="shared" si="11"/>
        <v>31133.93</v>
      </c>
      <c r="G110" s="158"/>
      <c r="H110" s="12"/>
      <c r="I110" s="165"/>
      <c r="J110" s="166"/>
      <c r="K110" s="167"/>
    </row>
    <row r="111" spans="1:11" ht="17.25" customHeight="1" x14ac:dyDescent="0.25">
      <c r="A111" s="154" t="s">
        <v>39</v>
      </c>
      <c r="B111" s="163"/>
      <c r="C111" s="164"/>
      <c r="D111" s="157">
        <v>2425</v>
      </c>
      <c r="E111" s="158"/>
      <c r="F111" s="157">
        <f>D111+H111</f>
        <v>2425</v>
      </c>
      <c r="G111" s="158"/>
      <c r="H111" s="12"/>
      <c r="I111" s="165"/>
      <c r="J111" s="166"/>
      <c r="K111" s="167"/>
    </row>
    <row r="112" spans="1:11" ht="24" customHeight="1" x14ac:dyDescent="0.25">
      <c r="A112" s="154" t="s">
        <v>40</v>
      </c>
      <c r="B112" s="163"/>
      <c r="C112" s="164"/>
      <c r="D112" s="157">
        <v>1880.34</v>
      </c>
      <c r="E112" s="158"/>
      <c r="F112" s="157">
        <v>1880.34</v>
      </c>
      <c r="G112" s="158"/>
      <c r="H112" s="12"/>
      <c r="I112" s="165"/>
      <c r="J112" s="166"/>
      <c r="K112" s="167"/>
    </row>
    <row r="113" spans="1:11" ht="35.25" customHeight="1" x14ac:dyDescent="0.25">
      <c r="A113" s="181" t="s">
        <v>42</v>
      </c>
      <c r="B113" s="182"/>
      <c r="C113" s="183"/>
      <c r="D113" s="171">
        <v>60000</v>
      </c>
      <c r="E113" s="172"/>
      <c r="F113" s="171">
        <f>D113+H113</f>
        <v>60000</v>
      </c>
      <c r="G113" s="172"/>
      <c r="H113" s="41"/>
      <c r="I113" s="165"/>
      <c r="J113" s="166"/>
      <c r="K113" s="167"/>
    </row>
    <row r="114" spans="1:11" ht="30" customHeight="1" x14ac:dyDescent="0.25">
      <c r="A114" s="181" t="s">
        <v>20</v>
      </c>
      <c r="B114" s="182"/>
      <c r="C114" s="183"/>
      <c r="D114" s="171">
        <f>SUM(D115:E118)</f>
        <v>615840</v>
      </c>
      <c r="E114" s="172"/>
      <c r="F114" s="171">
        <f t="shared" ref="F114:F120" si="12">D114+H114</f>
        <v>615840</v>
      </c>
      <c r="G114" s="172"/>
      <c r="H114" s="32">
        <f>SUM(H115:H117)</f>
        <v>0</v>
      </c>
      <c r="I114" s="196"/>
      <c r="J114" s="196"/>
      <c r="K114" s="196"/>
    </row>
    <row r="115" spans="1:11" s="3" customFormat="1" ht="23.25" customHeight="1" x14ac:dyDescent="0.25">
      <c r="A115" s="154" t="s">
        <v>74</v>
      </c>
      <c r="B115" s="163"/>
      <c r="C115" s="164"/>
      <c r="D115" s="157">
        <f>25*8400</f>
        <v>210000</v>
      </c>
      <c r="E115" s="158"/>
      <c r="F115" s="157">
        <f t="shared" si="12"/>
        <v>210000</v>
      </c>
      <c r="G115" s="197"/>
      <c r="H115" s="8"/>
      <c r="I115" s="160"/>
      <c r="J115" s="161"/>
      <c r="K115" s="162"/>
    </row>
    <row r="116" spans="1:11" s="3" customFormat="1" ht="23.25" customHeight="1" x14ac:dyDescent="0.25">
      <c r="A116" s="154" t="s">
        <v>75</v>
      </c>
      <c r="B116" s="163"/>
      <c r="C116" s="164"/>
      <c r="D116" s="157">
        <f>8400*13</f>
        <v>109200</v>
      </c>
      <c r="E116" s="158"/>
      <c r="F116" s="157">
        <f t="shared" ref="F116" si="13">D116+H116</f>
        <v>109200</v>
      </c>
      <c r="G116" s="197"/>
      <c r="H116" s="8"/>
      <c r="I116" s="160"/>
      <c r="J116" s="161"/>
      <c r="K116" s="162"/>
    </row>
    <row r="117" spans="1:11" s="3" customFormat="1" ht="23.25" customHeight="1" x14ac:dyDescent="0.25">
      <c r="A117" s="154" t="s">
        <v>76</v>
      </c>
      <c r="B117" s="163"/>
      <c r="C117" s="164"/>
      <c r="D117" s="157">
        <f>4860*24</f>
        <v>116640</v>
      </c>
      <c r="E117" s="158"/>
      <c r="F117" s="157">
        <f t="shared" si="12"/>
        <v>116640</v>
      </c>
      <c r="G117" s="197"/>
      <c r="H117" s="16"/>
      <c r="I117" s="198"/>
      <c r="J117" s="199"/>
      <c r="K117" s="200"/>
    </row>
    <row r="118" spans="1:11" s="3" customFormat="1" ht="23.25" customHeight="1" x14ac:dyDescent="0.25">
      <c r="A118" s="154" t="s">
        <v>78</v>
      </c>
      <c r="B118" s="163"/>
      <c r="C118" s="164"/>
      <c r="D118" s="157">
        <f>4*45000</f>
        <v>180000</v>
      </c>
      <c r="E118" s="158"/>
      <c r="F118" s="157">
        <f t="shared" ref="F118" si="14">D118+H118</f>
        <v>180000</v>
      </c>
      <c r="G118" s="197"/>
      <c r="H118" s="16"/>
      <c r="I118" s="198"/>
      <c r="J118" s="199"/>
      <c r="K118" s="200"/>
    </row>
    <row r="119" spans="1:11" ht="30" customHeight="1" x14ac:dyDescent="0.25">
      <c r="A119" s="181" t="s">
        <v>48</v>
      </c>
      <c r="B119" s="182"/>
      <c r="C119" s="183"/>
      <c r="D119" s="171">
        <f>D120</f>
        <v>6200</v>
      </c>
      <c r="E119" s="172"/>
      <c r="F119" s="171">
        <f t="shared" si="12"/>
        <v>6200</v>
      </c>
      <c r="G119" s="172"/>
      <c r="H119" s="32">
        <f>SUM(H120:H120)</f>
        <v>0</v>
      </c>
      <c r="I119" s="196"/>
      <c r="J119" s="196"/>
      <c r="K119" s="196"/>
    </row>
    <row r="120" spans="1:11" s="3" customFormat="1" ht="23.25" customHeight="1" x14ac:dyDescent="0.25">
      <c r="A120" s="154" t="s">
        <v>101</v>
      </c>
      <c r="B120" s="163"/>
      <c r="C120" s="164"/>
      <c r="D120" s="157">
        <v>6200</v>
      </c>
      <c r="E120" s="158"/>
      <c r="F120" s="157">
        <f t="shared" si="12"/>
        <v>6200</v>
      </c>
      <c r="G120" s="197"/>
      <c r="H120" s="8"/>
      <c r="I120" s="160"/>
      <c r="J120" s="161"/>
      <c r="K120" s="162"/>
    </row>
    <row r="121" spans="1:11" s="43" customFormat="1" ht="48.75" customHeight="1" x14ac:dyDescent="0.25">
      <c r="A121" s="168" t="s">
        <v>58</v>
      </c>
      <c r="B121" s="169"/>
      <c r="C121" s="170"/>
      <c r="D121" s="171">
        <f>SUM(D122:E123)</f>
        <v>51039.759999999995</v>
      </c>
      <c r="E121" s="172"/>
      <c r="F121" s="171">
        <f t="shared" ref="F121:F124" si="15">D121+H121</f>
        <v>51039.759999999995</v>
      </c>
      <c r="G121" s="172"/>
      <c r="H121" s="41">
        <f>H122+H123+H127+H128</f>
        <v>0</v>
      </c>
      <c r="I121" s="211"/>
      <c r="J121" s="212"/>
      <c r="K121" s="213"/>
    </row>
    <row r="122" spans="1:11" s="3" customFormat="1" ht="111" customHeight="1" x14ac:dyDescent="0.25">
      <c r="A122" s="205" t="s">
        <v>90</v>
      </c>
      <c r="B122" s="206"/>
      <c r="C122" s="207"/>
      <c r="D122" s="157">
        <v>18324</v>
      </c>
      <c r="E122" s="158"/>
      <c r="F122" s="157">
        <f>D122+H122</f>
        <v>18324</v>
      </c>
      <c r="G122" s="159"/>
      <c r="H122" s="12"/>
      <c r="I122" s="165"/>
      <c r="J122" s="166"/>
      <c r="K122" s="167"/>
    </row>
    <row r="123" spans="1:11" s="3" customFormat="1" ht="120" customHeight="1" x14ac:dyDescent="0.25">
      <c r="A123" s="205" t="s">
        <v>91</v>
      </c>
      <c r="B123" s="206"/>
      <c r="C123" s="207"/>
      <c r="D123" s="157">
        <v>32715.759999999998</v>
      </c>
      <c r="E123" s="158"/>
      <c r="F123" s="157">
        <f t="shared" ref="F123" si="16">D123+H123</f>
        <v>32715.759999999998</v>
      </c>
      <c r="G123" s="159"/>
      <c r="H123" s="14"/>
      <c r="I123" s="160"/>
      <c r="J123" s="161"/>
      <c r="K123" s="162"/>
    </row>
    <row r="124" spans="1:11" s="42" customFormat="1" ht="47.25" customHeight="1" x14ac:dyDescent="0.25">
      <c r="A124" s="173" t="s">
        <v>92</v>
      </c>
      <c r="B124" s="174"/>
      <c r="C124" s="175"/>
      <c r="D124" s="176">
        <f>SUM(D125:E128)</f>
        <v>32240</v>
      </c>
      <c r="E124" s="177"/>
      <c r="F124" s="176">
        <f t="shared" si="15"/>
        <v>32240</v>
      </c>
      <c r="G124" s="177"/>
      <c r="H124" s="13"/>
      <c r="I124" s="178"/>
      <c r="J124" s="179"/>
      <c r="K124" s="180"/>
    </row>
    <row r="125" spans="1:11" s="42" customFormat="1" ht="13.5" customHeight="1" x14ac:dyDescent="0.25">
      <c r="A125" s="205" t="s">
        <v>93</v>
      </c>
      <c r="B125" s="206"/>
      <c r="C125" s="207"/>
      <c r="D125" s="208">
        <v>8680</v>
      </c>
      <c r="E125" s="209"/>
      <c r="F125" s="208">
        <f t="shared" ref="F125" si="17">D125+H125</f>
        <v>8680</v>
      </c>
      <c r="G125" s="209"/>
      <c r="H125" s="13"/>
      <c r="I125" s="178"/>
      <c r="J125" s="179"/>
      <c r="K125" s="180"/>
    </row>
    <row r="126" spans="1:11" s="42" customFormat="1" ht="13.5" customHeight="1" x14ac:dyDescent="0.25">
      <c r="A126" s="205" t="s">
        <v>94</v>
      </c>
      <c r="B126" s="206"/>
      <c r="C126" s="207"/>
      <c r="D126" s="208">
        <v>6200</v>
      </c>
      <c r="E126" s="209"/>
      <c r="F126" s="208">
        <f t="shared" ref="F126:F128" si="18">D126+H126</f>
        <v>6200</v>
      </c>
      <c r="G126" s="209"/>
      <c r="H126" s="13"/>
      <c r="I126" s="178"/>
      <c r="J126" s="179"/>
      <c r="K126" s="180"/>
    </row>
    <row r="127" spans="1:11" s="42" customFormat="1" ht="13.5" customHeight="1" x14ac:dyDescent="0.25">
      <c r="A127" s="205" t="s">
        <v>95</v>
      </c>
      <c r="B127" s="206"/>
      <c r="C127" s="207"/>
      <c r="D127" s="208">
        <v>7440</v>
      </c>
      <c r="E127" s="209"/>
      <c r="F127" s="208">
        <f t="shared" si="18"/>
        <v>7440</v>
      </c>
      <c r="G127" s="209"/>
      <c r="H127" s="13"/>
      <c r="I127" s="178"/>
      <c r="J127" s="179"/>
      <c r="K127" s="180"/>
    </row>
    <row r="128" spans="1:11" s="42" customFormat="1" ht="16.5" customHeight="1" x14ac:dyDescent="0.25">
      <c r="A128" s="205" t="s">
        <v>96</v>
      </c>
      <c r="B128" s="206"/>
      <c r="C128" s="207"/>
      <c r="D128" s="208">
        <v>9920</v>
      </c>
      <c r="E128" s="209"/>
      <c r="F128" s="208">
        <f t="shared" si="18"/>
        <v>9920</v>
      </c>
      <c r="G128" s="209"/>
      <c r="H128" s="13"/>
      <c r="I128" s="178"/>
      <c r="J128" s="179"/>
      <c r="K128" s="180"/>
    </row>
    <row r="129" spans="1:11" x14ac:dyDescent="0.25">
      <c r="A129" s="202" t="s">
        <v>11</v>
      </c>
      <c r="B129" s="202"/>
      <c r="C129" s="202"/>
      <c r="D129" s="203">
        <f>D107+D108+D109+D113+D114+D119+D121+D124</f>
        <v>1037797.6000000001</v>
      </c>
      <c r="E129" s="204"/>
      <c r="F129" s="203">
        <f>F107+F108+F109+F113+F114+F119+F121+F124</f>
        <v>1037797.6000000001</v>
      </c>
      <c r="G129" s="204"/>
      <c r="H129" s="34">
        <f>H107+H108+H109+H113+H114+H119+H121+H124</f>
        <v>0</v>
      </c>
      <c r="I129" s="196"/>
      <c r="J129" s="196"/>
      <c r="K129" s="196"/>
    </row>
    <row r="130" spans="1:11" ht="12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</row>
    <row r="131" spans="1:11" ht="46.5" customHeight="1" x14ac:dyDescent="0.25">
      <c r="A131" s="153" t="s">
        <v>43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</row>
    <row r="132" spans="1:11" ht="30.75" customHeight="1" x14ac:dyDescent="0.25">
      <c r="A132" s="153" t="s">
        <v>99</v>
      </c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</row>
    <row r="133" spans="1:11" ht="30.75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</row>
    <row r="134" spans="1:11" ht="63" customHeight="1" x14ac:dyDescent="0.25">
      <c r="A134" s="150" t="s">
        <v>98</v>
      </c>
      <c r="B134" s="151"/>
      <c r="C134" s="151"/>
      <c r="D134" s="151"/>
      <c r="E134" s="151"/>
      <c r="F134" s="151"/>
      <c r="G134" s="151"/>
      <c r="H134" s="151"/>
      <c r="I134" s="151"/>
      <c r="J134" s="152"/>
    </row>
    <row r="135" spans="1:11" ht="23.25" customHeight="1" x14ac:dyDescent="0.25">
      <c r="A135" s="44"/>
      <c r="B135" s="45"/>
      <c r="C135" s="45"/>
      <c r="D135" s="45"/>
      <c r="E135" s="45"/>
      <c r="F135" s="45"/>
      <c r="G135" s="45"/>
      <c r="H135" s="45"/>
      <c r="I135" s="45"/>
      <c r="J135" s="46"/>
    </row>
    <row r="136" spans="1:11" ht="41.25" customHeight="1" x14ac:dyDescent="0.25">
      <c r="A136" s="153" t="s">
        <v>43</v>
      </c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</row>
    <row r="137" spans="1:11" ht="20.25" customHeight="1" x14ac:dyDescent="0.25">
      <c r="A137" s="153" t="s">
        <v>100</v>
      </c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</row>
    <row r="138" spans="1:11" ht="15" customHeight="1" x14ac:dyDescent="0.25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</row>
    <row r="139" spans="1:11" ht="117.75" customHeight="1" x14ac:dyDescent="0.25">
      <c r="A139" s="153" t="s">
        <v>44</v>
      </c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</row>
    <row r="140" spans="1:11" x14ac:dyDescent="0.2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</row>
    <row r="141" spans="1:11" x14ac:dyDescent="0.25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</row>
    <row r="142" spans="1:11" x14ac:dyDescent="0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</row>
    <row r="143" spans="1:11" x14ac:dyDescent="0.25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</row>
    <row r="144" spans="1:11" x14ac:dyDescent="0.25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</row>
    <row r="145" spans="1:11" x14ac:dyDescent="0.25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1:11" x14ac:dyDescent="0.25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</row>
    <row r="147" spans="1:11" x14ac:dyDescent="0.25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</row>
    <row r="148" spans="1:11" x14ac:dyDescent="0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</row>
  </sheetData>
  <mergeCells count="390">
    <mergeCell ref="A97:C97"/>
    <mergeCell ref="D97:E97"/>
    <mergeCell ref="F97:G97"/>
    <mergeCell ref="I97:K97"/>
    <mergeCell ref="A111:C111"/>
    <mergeCell ref="D111:E111"/>
    <mergeCell ref="F111:G111"/>
    <mergeCell ref="I111:K111"/>
    <mergeCell ref="A8:J8"/>
    <mergeCell ref="A9:I9"/>
    <mergeCell ref="A10:I10"/>
    <mergeCell ref="A12:J12"/>
    <mergeCell ref="A15:K15"/>
    <mergeCell ref="A18:J18"/>
    <mergeCell ref="A24:C24"/>
    <mergeCell ref="D24:E24"/>
    <mergeCell ref="F24:G24"/>
    <mergeCell ref="H24:J24"/>
    <mergeCell ref="A25:C25"/>
    <mergeCell ref="D25:E25"/>
    <mergeCell ref="F25:G25"/>
    <mergeCell ref="H25:J25"/>
    <mergeCell ref="A20:J20"/>
    <mergeCell ref="A21:J21"/>
    <mergeCell ref="A2:J2"/>
    <mergeCell ref="A3:J3"/>
    <mergeCell ref="A4:J4"/>
    <mergeCell ref="A5:I5"/>
    <mergeCell ref="A6:J6"/>
    <mergeCell ref="A7:J7"/>
    <mergeCell ref="A11:J11"/>
    <mergeCell ref="A13:J13"/>
    <mergeCell ref="A14:K14"/>
    <mergeCell ref="A23:C23"/>
    <mergeCell ref="D23:E23"/>
    <mergeCell ref="F23:G23"/>
    <mergeCell ref="H23:J23"/>
    <mergeCell ref="A28:C28"/>
    <mergeCell ref="D28:E28"/>
    <mergeCell ref="F28:G28"/>
    <mergeCell ref="H28:J28"/>
    <mergeCell ref="A36:J36"/>
    <mergeCell ref="A38:J38"/>
    <mergeCell ref="A26:C26"/>
    <mergeCell ref="D26:E26"/>
    <mergeCell ref="F26:G26"/>
    <mergeCell ref="H26:J26"/>
    <mergeCell ref="A27:C27"/>
    <mergeCell ref="D27:E27"/>
    <mergeCell ref="F27:G27"/>
    <mergeCell ref="H27:J27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54:C54"/>
    <mergeCell ref="D54:E54"/>
    <mergeCell ref="F54:G54"/>
    <mergeCell ref="I54:K54"/>
    <mergeCell ref="A52:C52"/>
    <mergeCell ref="D52:E52"/>
    <mergeCell ref="F52:G52"/>
    <mergeCell ref="I52:K52"/>
    <mergeCell ref="A53:C53"/>
    <mergeCell ref="D53:E53"/>
    <mergeCell ref="F53:G53"/>
    <mergeCell ref="I53:K53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61:C61"/>
    <mergeCell ref="D61:E61"/>
    <mergeCell ref="F61:G61"/>
    <mergeCell ref="I61:K61"/>
    <mergeCell ref="A60:C60"/>
    <mergeCell ref="D60:E60"/>
    <mergeCell ref="F60:G60"/>
    <mergeCell ref="I60:K60"/>
    <mergeCell ref="A59:C59"/>
    <mergeCell ref="D59:E59"/>
    <mergeCell ref="F59:G59"/>
    <mergeCell ref="I59:K59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5:C65"/>
    <mergeCell ref="D65:E65"/>
    <mergeCell ref="F65:G65"/>
    <mergeCell ref="I65:K65"/>
    <mergeCell ref="A75:C75"/>
    <mergeCell ref="D75:E75"/>
    <mergeCell ref="F75:G75"/>
    <mergeCell ref="I75:K75"/>
    <mergeCell ref="A76:C76"/>
    <mergeCell ref="D76:E76"/>
    <mergeCell ref="F76:G76"/>
    <mergeCell ref="I76:K76"/>
    <mergeCell ref="A74:C74"/>
    <mergeCell ref="D74:E74"/>
    <mergeCell ref="F74:G74"/>
    <mergeCell ref="I74:K74"/>
    <mergeCell ref="A79:C79"/>
    <mergeCell ref="D79:E79"/>
    <mergeCell ref="F79:G79"/>
    <mergeCell ref="I79:K79"/>
    <mergeCell ref="A77:C77"/>
    <mergeCell ref="D77:E77"/>
    <mergeCell ref="F77:G77"/>
    <mergeCell ref="I77:K77"/>
    <mergeCell ref="A78:C78"/>
    <mergeCell ref="D78:E78"/>
    <mergeCell ref="F78:G78"/>
    <mergeCell ref="I78:K78"/>
    <mergeCell ref="A85:C85"/>
    <mergeCell ref="D85:E85"/>
    <mergeCell ref="F85:G85"/>
    <mergeCell ref="I85:K85"/>
    <mergeCell ref="A81:C81"/>
    <mergeCell ref="D81:E81"/>
    <mergeCell ref="F81:G81"/>
    <mergeCell ref="I81:K81"/>
    <mergeCell ref="A82:C82"/>
    <mergeCell ref="D82:E82"/>
    <mergeCell ref="F82:G82"/>
    <mergeCell ref="I82:K82"/>
    <mergeCell ref="A84:C84"/>
    <mergeCell ref="D84:E84"/>
    <mergeCell ref="F84:G84"/>
    <mergeCell ref="I84:K84"/>
    <mergeCell ref="F88:G88"/>
    <mergeCell ref="I88:K88"/>
    <mergeCell ref="A86:C86"/>
    <mergeCell ref="D86:E86"/>
    <mergeCell ref="F86:G86"/>
    <mergeCell ref="I86:K86"/>
    <mergeCell ref="A87:C87"/>
    <mergeCell ref="D87:E87"/>
    <mergeCell ref="F87:G87"/>
    <mergeCell ref="I87:K87"/>
    <mergeCell ref="A102:C102"/>
    <mergeCell ref="D102:E102"/>
    <mergeCell ref="F102:G102"/>
    <mergeCell ref="I102:K102"/>
    <mergeCell ref="A95:C95"/>
    <mergeCell ref="D95:E95"/>
    <mergeCell ref="F95:G95"/>
    <mergeCell ref="I95:K95"/>
    <mergeCell ref="A89:C89"/>
    <mergeCell ref="D89:E89"/>
    <mergeCell ref="F89:G89"/>
    <mergeCell ref="I89:K89"/>
    <mergeCell ref="A93:K93"/>
    <mergeCell ref="A94:K94"/>
    <mergeCell ref="A96:C96"/>
    <mergeCell ref="D96:E96"/>
    <mergeCell ref="F96:G96"/>
    <mergeCell ref="I96:K96"/>
    <mergeCell ref="A98:C98"/>
    <mergeCell ref="D98:E98"/>
    <mergeCell ref="F98:G98"/>
    <mergeCell ref="I98:K98"/>
    <mergeCell ref="A99:C99"/>
    <mergeCell ref="D99:E99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10:C110"/>
    <mergeCell ref="D110:E110"/>
    <mergeCell ref="F110:G110"/>
    <mergeCell ref="A104:K104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20:C120"/>
    <mergeCell ref="D120:E120"/>
    <mergeCell ref="F120:G120"/>
    <mergeCell ref="I120:K120"/>
    <mergeCell ref="A115:C115"/>
    <mergeCell ref="D115:E115"/>
    <mergeCell ref="F115:G115"/>
    <mergeCell ref="I115:K115"/>
    <mergeCell ref="A117:C117"/>
    <mergeCell ref="D117:E117"/>
    <mergeCell ref="F117:G117"/>
    <mergeCell ref="I117:K117"/>
    <mergeCell ref="A116:C116"/>
    <mergeCell ref="D116:E116"/>
    <mergeCell ref="F116:G116"/>
    <mergeCell ref="I116:K116"/>
    <mergeCell ref="D126:E126"/>
    <mergeCell ref="F126:G126"/>
    <mergeCell ref="I126:K126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5:C125"/>
    <mergeCell ref="D125:E125"/>
    <mergeCell ref="F125:G125"/>
    <mergeCell ref="I125:K125"/>
    <mergeCell ref="A145:K145"/>
    <mergeCell ref="A146:K146"/>
    <mergeCell ref="A147:K147"/>
    <mergeCell ref="A148:K148"/>
    <mergeCell ref="A138:K138"/>
    <mergeCell ref="A139:K139"/>
    <mergeCell ref="A140:K140"/>
    <mergeCell ref="A141:K141"/>
    <mergeCell ref="A142:K142"/>
    <mergeCell ref="A143:K143"/>
    <mergeCell ref="F99:G99"/>
    <mergeCell ref="I99:K99"/>
    <mergeCell ref="A80:C80"/>
    <mergeCell ref="D80:E80"/>
    <mergeCell ref="F80:G80"/>
    <mergeCell ref="I80:K80"/>
    <mergeCell ref="A88:C88"/>
    <mergeCell ref="D88:E88"/>
    <mergeCell ref="A144:K144"/>
    <mergeCell ref="A129:C129"/>
    <mergeCell ref="D129:E129"/>
    <mergeCell ref="F129:G129"/>
    <mergeCell ref="I129:K129"/>
    <mergeCell ref="A131:K131"/>
    <mergeCell ref="A132:K132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6:C126"/>
    <mergeCell ref="A101:C101"/>
    <mergeCell ref="D101:E101"/>
    <mergeCell ref="F101:G101"/>
    <mergeCell ref="I101:K101"/>
    <mergeCell ref="D119:E119"/>
    <mergeCell ref="F119:G119"/>
    <mergeCell ref="I119:K119"/>
    <mergeCell ref="A113:C113"/>
    <mergeCell ref="D113:E113"/>
    <mergeCell ref="F113:G113"/>
    <mergeCell ref="I113:K113"/>
    <mergeCell ref="A118:C118"/>
    <mergeCell ref="D118:E118"/>
    <mergeCell ref="F118:G118"/>
    <mergeCell ref="I118:K118"/>
    <mergeCell ref="A114:C114"/>
    <mergeCell ref="D114:E114"/>
    <mergeCell ref="F114:G114"/>
    <mergeCell ref="I114:K114"/>
    <mergeCell ref="I110:K110"/>
    <mergeCell ref="A112:C112"/>
    <mergeCell ref="D112:E112"/>
    <mergeCell ref="F112:G112"/>
    <mergeCell ref="I112:K112"/>
    <mergeCell ref="I62:K62"/>
    <mergeCell ref="F62:G62"/>
    <mergeCell ref="D62:E62"/>
    <mergeCell ref="A62:C62"/>
    <mergeCell ref="A70:C70"/>
    <mergeCell ref="D70:E70"/>
    <mergeCell ref="F70:G70"/>
    <mergeCell ref="I70:K70"/>
    <mergeCell ref="A71:C71"/>
    <mergeCell ref="D71:E71"/>
    <mergeCell ref="F71:G71"/>
    <mergeCell ref="I71:K71"/>
    <mergeCell ref="A67:C67"/>
    <mergeCell ref="D67:E67"/>
    <mergeCell ref="F67:G67"/>
    <mergeCell ref="I67:K67"/>
    <mergeCell ref="A68:C68"/>
    <mergeCell ref="D68:E68"/>
    <mergeCell ref="F68:G68"/>
    <mergeCell ref="I68:K68"/>
    <mergeCell ref="A69:C69"/>
    <mergeCell ref="D69:E69"/>
    <mergeCell ref="F69:G69"/>
    <mergeCell ref="I69:K69"/>
    <mergeCell ref="A134:J134"/>
    <mergeCell ref="A136:K136"/>
    <mergeCell ref="A137:K137"/>
    <mergeCell ref="A72:C72"/>
    <mergeCell ref="D72:E72"/>
    <mergeCell ref="F72:G72"/>
    <mergeCell ref="I72:K72"/>
    <mergeCell ref="A73:C73"/>
    <mergeCell ref="D73:E73"/>
    <mergeCell ref="F73:G73"/>
    <mergeCell ref="I73:K73"/>
    <mergeCell ref="A83:C83"/>
    <mergeCell ref="D83:E83"/>
    <mergeCell ref="F83:G83"/>
    <mergeCell ref="I83:K83"/>
    <mergeCell ref="A124:C124"/>
    <mergeCell ref="D124:E124"/>
    <mergeCell ref="F124:G124"/>
    <mergeCell ref="I124:K124"/>
    <mergeCell ref="A119:C119"/>
    <mergeCell ref="A100:C100"/>
    <mergeCell ref="D100:E100"/>
    <mergeCell ref="F100:G100"/>
    <mergeCell ref="I100:K100"/>
  </mergeCells>
  <pageMargins left="0" right="0" top="0" bottom="0" header="0.31496062992125984" footer="0.31496062992125984"/>
  <pageSetup paperSize="9" scale="91" fitToHeight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4"/>
  <sheetViews>
    <sheetView topLeftCell="A4" workbookViewId="0">
      <selection activeCell="A135" sqref="A135:XFD135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274"/>
      <c r="B5" s="201"/>
      <c r="C5" s="201"/>
      <c r="D5" s="201"/>
      <c r="E5" s="201"/>
      <c r="F5" s="201"/>
      <c r="G5" s="201"/>
      <c r="H5" s="201"/>
      <c r="I5" s="201"/>
    </row>
    <row r="6" spans="1:10" x14ac:dyDescent="0.25">
      <c r="A6" s="275" t="s">
        <v>107</v>
      </c>
      <c r="B6" s="276"/>
      <c r="C6" s="276"/>
      <c r="D6" s="276"/>
      <c r="E6" s="276"/>
      <c r="F6" s="276"/>
      <c r="G6" s="276"/>
      <c r="H6" s="276"/>
      <c r="I6" s="276"/>
      <c r="J6" s="276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34.25" customHeight="1" x14ac:dyDescent="0.25">
      <c r="A10" s="282" t="s">
        <v>45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88.5" customHeight="1" x14ac:dyDescent="0.25">
      <c r="A11" s="277" t="s">
        <v>110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63" customHeight="1" x14ac:dyDescent="0.25">
      <c r="A13" s="150" t="s">
        <v>103</v>
      </c>
      <c r="B13" s="151"/>
      <c r="C13" s="151"/>
      <c r="D13" s="151"/>
      <c r="E13" s="151"/>
      <c r="F13" s="151"/>
      <c r="G13" s="151"/>
      <c r="H13" s="151"/>
      <c r="I13" s="151"/>
      <c r="J13" s="152"/>
    </row>
    <row r="14" spans="1:10" ht="38.25" customHeight="1" x14ac:dyDescent="0.25">
      <c r="A14" s="51"/>
      <c r="B14" s="52"/>
      <c r="C14" s="52"/>
      <c r="D14" s="52"/>
      <c r="E14" s="52"/>
      <c r="F14" s="52"/>
      <c r="G14" s="52"/>
      <c r="H14" s="52"/>
      <c r="I14" s="52"/>
      <c r="J14" s="53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81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0" ht="15.75" x14ac:dyDescent="0.25">
      <c r="A17" s="2"/>
      <c r="B17" s="57"/>
      <c r="C17" s="57"/>
      <c r="D17" s="57"/>
      <c r="E17" s="57"/>
      <c r="F17" s="57"/>
      <c r="G17" s="57"/>
      <c r="H17" s="57"/>
      <c r="I17" s="57"/>
      <c r="J17" s="57"/>
    </row>
    <row r="18" spans="1:10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0" ht="30" customHeight="1" x14ac:dyDescent="0.25">
      <c r="A19" s="258" t="s">
        <v>7</v>
      </c>
      <c r="B19" s="259"/>
      <c r="C19" s="259"/>
      <c r="D19" s="260">
        <v>8548482</v>
      </c>
      <c r="E19" s="260"/>
      <c r="F19" s="260">
        <f>D19+H19</f>
        <v>8548482</v>
      </c>
      <c r="G19" s="260"/>
      <c r="H19" s="285"/>
      <c r="I19" s="286"/>
      <c r="J19" s="286"/>
    </row>
    <row r="20" spans="1:10" x14ac:dyDescent="0.25">
      <c r="A20" s="258" t="s">
        <v>8</v>
      </c>
      <c r="B20" s="259"/>
      <c r="C20" s="259"/>
      <c r="D20" s="260">
        <v>349828.4</v>
      </c>
      <c r="E20" s="260"/>
      <c r="F20" s="260">
        <f>D20+H20</f>
        <v>799828.4</v>
      </c>
      <c r="G20" s="260"/>
      <c r="H20" s="286">
        <v>450000</v>
      </c>
      <c r="I20" s="286"/>
      <c r="J20" s="286"/>
    </row>
    <row r="21" spans="1:10" ht="15.75" x14ac:dyDescent="0.25">
      <c r="A21" s="258" t="s">
        <v>9</v>
      </c>
      <c r="B21" s="259"/>
      <c r="C21" s="259"/>
      <c r="D21" s="260">
        <v>0</v>
      </c>
      <c r="E21" s="260"/>
      <c r="F21" s="260">
        <f>D21+H21</f>
        <v>0</v>
      </c>
      <c r="G21" s="260"/>
      <c r="H21" s="285"/>
      <c r="I21" s="286"/>
      <c r="J21" s="286"/>
    </row>
    <row r="22" spans="1:10" ht="30" customHeight="1" x14ac:dyDescent="0.25">
      <c r="A22" s="263" t="s">
        <v>10</v>
      </c>
      <c r="B22" s="264"/>
      <c r="C22" s="265"/>
      <c r="D22" s="260">
        <v>1037797.6</v>
      </c>
      <c r="E22" s="260"/>
      <c r="F22" s="260">
        <f>D22+H22</f>
        <v>1037797.6</v>
      </c>
      <c r="G22" s="260"/>
      <c r="H22" s="285"/>
      <c r="I22" s="286"/>
      <c r="J22" s="286"/>
    </row>
    <row r="23" spans="1:10" ht="15.75" x14ac:dyDescent="0.25">
      <c r="A23" s="266" t="s">
        <v>11</v>
      </c>
      <c r="B23" s="268"/>
      <c r="C23" s="268"/>
      <c r="D23" s="269">
        <f>D19+D20+D21+D22</f>
        <v>9936108</v>
      </c>
      <c r="E23" s="269"/>
      <c r="F23" s="269">
        <f>D23+H23</f>
        <v>10386108</v>
      </c>
      <c r="G23" s="269"/>
      <c r="H23" s="287">
        <f>H19+H20+H21+H22</f>
        <v>450000</v>
      </c>
      <c r="I23" s="288"/>
      <c r="J23" s="288"/>
    </row>
    <row r="24" spans="1:10" ht="15.75" x14ac:dyDescent="0.25">
      <c r="A24" s="19"/>
      <c r="B24" s="20"/>
      <c r="C24" s="20"/>
      <c r="D24" s="58"/>
      <c r="E24" s="58"/>
      <c r="F24" s="58"/>
      <c r="G24" s="58"/>
      <c r="H24" s="22"/>
      <c r="I24" s="10"/>
      <c r="J24" s="10"/>
    </row>
    <row r="25" spans="1:10" ht="15.75" x14ac:dyDescent="0.25">
      <c r="A25" s="19"/>
      <c r="B25" s="20"/>
      <c r="C25" s="20"/>
      <c r="D25" s="58"/>
      <c r="E25" s="58"/>
      <c r="F25" s="58"/>
      <c r="G25" s="58"/>
      <c r="H25" s="22"/>
      <c r="I25" s="10"/>
      <c r="J25" s="10"/>
    </row>
    <row r="26" spans="1:10" ht="15.75" x14ac:dyDescent="0.25">
      <c r="A26" s="19"/>
      <c r="B26" s="20"/>
      <c r="C26" s="20"/>
      <c r="D26" s="58"/>
      <c r="E26" s="58"/>
      <c r="F26" s="58"/>
      <c r="G26" s="58"/>
      <c r="H26" s="22"/>
      <c r="I26" s="10"/>
      <c r="J26" s="10"/>
    </row>
    <row r="27" spans="1:10" ht="15.75" x14ac:dyDescent="0.25">
      <c r="A27" s="19"/>
      <c r="B27" s="20"/>
      <c r="C27" s="20"/>
      <c r="D27" s="58"/>
      <c r="E27" s="58"/>
      <c r="F27" s="58"/>
      <c r="G27" s="58"/>
      <c r="H27" s="22"/>
      <c r="I27" s="10"/>
      <c r="J27" s="10"/>
    </row>
    <row r="28" spans="1:10" ht="15.75" x14ac:dyDescent="0.25">
      <c r="A28" s="19"/>
      <c r="B28" s="20"/>
      <c r="C28" s="20"/>
      <c r="D28" s="58"/>
      <c r="E28" s="58"/>
      <c r="F28" s="58"/>
      <c r="G28" s="58"/>
      <c r="H28" s="22"/>
      <c r="I28" s="10"/>
      <c r="J28" s="10"/>
    </row>
    <row r="29" spans="1:10" ht="15.75" x14ac:dyDescent="0.25">
      <c r="A29" s="19"/>
      <c r="B29" s="20"/>
      <c r="C29" s="20"/>
      <c r="D29" s="58"/>
      <c r="E29" s="58"/>
      <c r="F29" s="58"/>
      <c r="G29" s="58"/>
      <c r="H29" s="22"/>
      <c r="I29" s="10"/>
      <c r="J29" s="10"/>
    </row>
    <row r="30" spans="1:10" ht="15.75" x14ac:dyDescent="0.25">
      <c r="A30" s="19"/>
      <c r="B30" s="20"/>
      <c r="C30" s="20"/>
      <c r="D30" s="10"/>
      <c r="E30" s="21"/>
      <c r="F30" s="10"/>
      <c r="G30" s="21"/>
      <c r="H30" s="22"/>
      <c r="I30" s="10"/>
      <c r="J30" s="10"/>
    </row>
    <row r="31" spans="1:10" ht="15.75" x14ac:dyDescent="0.25">
      <c r="A31" s="272" t="s">
        <v>104</v>
      </c>
      <c r="B31" s="273"/>
      <c r="C31" s="273"/>
      <c r="D31" s="273"/>
      <c r="E31" s="273"/>
      <c r="F31" s="273"/>
      <c r="G31" s="273"/>
      <c r="H31" s="273"/>
      <c r="I31" s="273"/>
      <c r="J31" s="273"/>
    </row>
    <row r="32" spans="1:10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1" x14ac:dyDescent="0.25">
      <c r="A33" s="257" t="s">
        <v>12</v>
      </c>
      <c r="B33" s="257"/>
      <c r="C33" s="257"/>
      <c r="D33" s="257"/>
      <c r="E33" s="257"/>
      <c r="F33" s="257"/>
      <c r="G33" s="257"/>
      <c r="H33" s="257"/>
      <c r="I33" s="257"/>
      <c r="J33" s="257"/>
    </row>
    <row r="34" spans="1:11" ht="10.5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</row>
    <row r="35" spans="1:11" s="3" customFormat="1" x14ac:dyDescent="0.25">
      <c r="A35" s="196"/>
      <c r="B35" s="196"/>
      <c r="C35" s="196"/>
      <c r="D35" s="215" t="s">
        <v>24</v>
      </c>
      <c r="E35" s="215"/>
      <c r="F35" s="215" t="s">
        <v>6</v>
      </c>
      <c r="G35" s="215"/>
      <c r="H35" s="49" t="s">
        <v>14</v>
      </c>
      <c r="I35" s="216" t="s">
        <v>13</v>
      </c>
      <c r="J35" s="217"/>
      <c r="K35" s="218"/>
    </row>
    <row r="36" spans="1:11" s="3" customFormat="1" ht="38.25" customHeight="1" x14ac:dyDescent="0.25">
      <c r="A36" s="256" t="s">
        <v>15</v>
      </c>
      <c r="B36" s="256"/>
      <c r="C36" s="256"/>
      <c r="D36" s="171">
        <f>2728054.57+1130434.88</f>
        <v>3858489.4499999997</v>
      </c>
      <c r="E36" s="172"/>
      <c r="F36" s="171">
        <f t="shared" ref="F36:F43" si="0">D36+H36</f>
        <v>3858489.4499999997</v>
      </c>
      <c r="G36" s="172"/>
      <c r="H36" s="41"/>
      <c r="I36" s="198"/>
      <c r="J36" s="199"/>
      <c r="K36" s="200"/>
    </row>
    <row r="37" spans="1:11" s="3" customFormat="1" ht="33.75" customHeight="1" x14ac:dyDescent="0.25">
      <c r="A37" s="181" t="s">
        <v>16</v>
      </c>
      <c r="B37" s="182"/>
      <c r="C37" s="183"/>
      <c r="D37" s="254">
        <f>823872.48+341391.33</f>
        <v>1165263.81</v>
      </c>
      <c r="E37" s="255"/>
      <c r="F37" s="171">
        <f t="shared" si="0"/>
        <v>1165263.81</v>
      </c>
      <c r="G37" s="172"/>
      <c r="H37" s="41"/>
      <c r="I37" s="165"/>
      <c r="J37" s="166"/>
      <c r="K37" s="167"/>
    </row>
    <row r="38" spans="1:11" s="3" customFormat="1" x14ac:dyDescent="0.25">
      <c r="A38" s="256" t="s">
        <v>18</v>
      </c>
      <c r="B38" s="256"/>
      <c r="C38" s="256"/>
      <c r="D38" s="171">
        <f>SUM(D39:E43)</f>
        <v>20286</v>
      </c>
      <c r="E38" s="172"/>
      <c r="F38" s="171">
        <f t="shared" si="0"/>
        <v>20286</v>
      </c>
      <c r="G38" s="172"/>
      <c r="H38" s="54">
        <f>SUM(H39:H43)</f>
        <v>0</v>
      </c>
      <c r="I38" s="244"/>
      <c r="J38" s="244"/>
      <c r="K38" s="244"/>
    </row>
    <row r="39" spans="1:11" s="3" customFormat="1" ht="15" customHeight="1" x14ac:dyDescent="0.25">
      <c r="A39" s="252" t="s">
        <v>25</v>
      </c>
      <c r="B39" s="253"/>
      <c r="C39" s="197"/>
      <c r="D39" s="157">
        <v>14400</v>
      </c>
      <c r="E39" s="158"/>
      <c r="F39" s="157">
        <f t="shared" si="0"/>
        <v>14400</v>
      </c>
      <c r="G39" s="159"/>
      <c r="H39" s="12"/>
      <c r="I39" s="165"/>
      <c r="J39" s="166"/>
      <c r="K39" s="167"/>
    </row>
    <row r="40" spans="1:11" s="3" customFormat="1" x14ac:dyDescent="0.25">
      <c r="A40" s="252" t="s">
        <v>26</v>
      </c>
      <c r="B40" s="253"/>
      <c r="C40" s="197"/>
      <c r="D40" s="157">
        <v>2640</v>
      </c>
      <c r="E40" s="158"/>
      <c r="F40" s="157">
        <f t="shared" si="0"/>
        <v>2640</v>
      </c>
      <c r="G40" s="159"/>
      <c r="H40" s="17"/>
      <c r="I40" s="244"/>
      <c r="J40" s="244"/>
      <c r="K40" s="244"/>
    </row>
    <row r="41" spans="1:11" s="3" customFormat="1" x14ac:dyDescent="0.25">
      <c r="A41" s="252" t="s">
        <v>27</v>
      </c>
      <c r="B41" s="253"/>
      <c r="C41" s="197"/>
      <c r="D41" s="157">
        <v>1320</v>
      </c>
      <c r="E41" s="158"/>
      <c r="F41" s="157">
        <f t="shared" si="0"/>
        <v>1320</v>
      </c>
      <c r="G41" s="159"/>
      <c r="H41" s="17"/>
      <c r="I41" s="244"/>
      <c r="J41" s="244"/>
      <c r="K41" s="244"/>
    </row>
    <row r="42" spans="1:11" s="3" customFormat="1" ht="25.5" customHeight="1" x14ac:dyDescent="0.25">
      <c r="A42" s="154" t="s">
        <v>28</v>
      </c>
      <c r="B42" s="193"/>
      <c r="C42" s="194"/>
      <c r="D42" s="157">
        <v>252</v>
      </c>
      <c r="E42" s="158"/>
      <c r="F42" s="157">
        <f t="shared" si="0"/>
        <v>252</v>
      </c>
      <c r="G42" s="159"/>
      <c r="H42" s="12"/>
      <c r="I42" s="165"/>
      <c r="J42" s="166"/>
      <c r="K42" s="167"/>
    </row>
    <row r="43" spans="1:11" s="3" customFormat="1" ht="19.5" customHeight="1" x14ac:dyDescent="0.25">
      <c r="A43" s="252" t="s">
        <v>47</v>
      </c>
      <c r="B43" s="253"/>
      <c r="C43" s="197"/>
      <c r="D43" s="157">
        <v>1674</v>
      </c>
      <c r="E43" s="158"/>
      <c r="F43" s="157">
        <f t="shared" si="0"/>
        <v>1674</v>
      </c>
      <c r="G43" s="159"/>
      <c r="H43" s="17"/>
      <c r="I43" s="165"/>
      <c r="J43" s="166"/>
      <c r="K43" s="167"/>
    </row>
    <row r="44" spans="1:11" s="3" customFormat="1" ht="29.25" customHeight="1" x14ac:dyDescent="0.25">
      <c r="A44" s="181" t="s">
        <v>17</v>
      </c>
      <c r="B44" s="182"/>
      <c r="C44" s="183"/>
      <c r="D44" s="184">
        <f>SUM(D45:E47)</f>
        <v>545951.28</v>
      </c>
      <c r="E44" s="185"/>
      <c r="F44" s="184">
        <f>H44+D44</f>
        <v>545951.28</v>
      </c>
      <c r="G44" s="185"/>
      <c r="H44" s="54">
        <f>SUM(H45:H47)</f>
        <v>0</v>
      </c>
      <c r="I44" s="244"/>
      <c r="J44" s="244"/>
      <c r="K44" s="244"/>
    </row>
    <row r="45" spans="1:11" s="3" customFormat="1" ht="15" customHeight="1" x14ac:dyDescent="0.25">
      <c r="A45" s="154" t="s">
        <v>29</v>
      </c>
      <c r="B45" s="163"/>
      <c r="C45" s="164"/>
      <c r="D45" s="157">
        <v>512110</v>
      </c>
      <c r="E45" s="158"/>
      <c r="F45" s="157">
        <f>H45+D45</f>
        <v>512110</v>
      </c>
      <c r="G45" s="159"/>
      <c r="H45" s="33"/>
      <c r="I45" s="160"/>
      <c r="J45" s="161"/>
      <c r="K45" s="162"/>
    </row>
    <row r="46" spans="1:11" s="3" customFormat="1" ht="25.5" customHeight="1" x14ac:dyDescent="0.25">
      <c r="A46" s="154" t="s">
        <v>30</v>
      </c>
      <c r="B46" s="163"/>
      <c r="C46" s="164"/>
      <c r="D46" s="157">
        <v>5406.38</v>
      </c>
      <c r="E46" s="158"/>
      <c r="F46" s="157">
        <f>H46+D46</f>
        <v>5406.38</v>
      </c>
      <c r="G46" s="159"/>
      <c r="H46" s="12"/>
      <c r="I46" s="165"/>
      <c r="J46" s="166"/>
      <c r="K46" s="167"/>
    </row>
    <row r="47" spans="1:11" s="3" customFormat="1" ht="25.5" customHeight="1" x14ac:dyDescent="0.25">
      <c r="A47" s="154" t="s">
        <v>52</v>
      </c>
      <c r="B47" s="163"/>
      <c r="C47" s="164"/>
      <c r="D47" s="157">
        <v>28434.9</v>
      </c>
      <c r="E47" s="158"/>
      <c r="F47" s="157">
        <f>H47+D47</f>
        <v>28434.9</v>
      </c>
      <c r="G47" s="159"/>
      <c r="H47" s="13"/>
      <c r="I47" s="165"/>
      <c r="J47" s="166"/>
      <c r="K47" s="167"/>
    </row>
    <row r="48" spans="1:11" s="3" customFormat="1" ht="39" customHeight="1" x14ac:dyDescent="0.25">
      <c r="A48" s="181" t="s">
        <v>19</v>
      </c>
      <c r="B48" s="182"/>
      <c r="C48" s="183"/>
      <c r="D48" s="184">
        <f>SUM(D49:E55)</f>
        <v>273162</v>
      </c>
      <c r="E48" s="185"/>
      <c r="F48" s="184">
        <f>D48+H48</f>
        <v>273162</v>
      </c>
      <c r="G48" s="185"/>
      <c r="H48" s="54">
        <f>SUM(H49:H55)</f>
        <v>0</v>
      </c>
      <c r="I48" s="198"/>
      <c r="J48" s="199"/>
      <c r="K48" s="200"/>
    </row>
    <row r="49" spans="1:11" s="3" customFormat="1" ht="26.25" customHeight="1" x14ac:dyDescent="0.25">
      <c r="A49" s="154" t="s">
        <v>31</v>
      </c>
      <c r="B49" s="163"/>
      <c r="C49" s="164"/>
      <c r="D49" s="208">
        <v>22524</v>
      </c>
      <c r="E49" s="209"/>
      <c r="F49" s="157">
        <f t="shared" ref="F49:F55" si="1">D49+H49</f>
        <v>22524</v>
      </c>
      <c r="G49" s="159"/>
      <c r="H49" s="4"/>
      <c r="I49" s="165"/>
      <c r="J49" s="166"/>
      <c r="K49" s="167"/>
    </row>
    <row r="50" spans="1:11" s="3" customFormat="1" ht="105" customHeight="1" x14ac:dyDescent="0.25">
      <c r="A50" s="154" t="s">
        <v>83</v>
      </c>
      <c r="B50" s="163"/>
      <c r="C50" s="164"/>
      <c r="D50" s="208">
        <f>11700+7800+9000</f>
        <v>28500</v>
      </c>
      <c r="E50" s="209"/>
      <c r="F50" s="157">
        <f t="shared" si="1"/>
        <v>28500</v>
      </c>
      <c r="G50" s="159"/>
      <c r="H50" s="5"/>
      <c r="I50" s="165"/>
      <c r="J50" s="166"/>
      <c r="K50" s="167"/>
    </row>
    <row r="51" spans="1:11" s="3" customFormat="1" ht="28.5" customHeight="1" x14ac:dyDescent="0.25">
      <c r="A51" s="154" t="s">
        <v>32</v>
      </c>
      <c r="B51" s="163"/>
      <c r="C51" s="164"/>
      <c r="D51" s="208">
        <v>6000</v>
      </c>
      <c r="E51" s="209"/>
      <c r="F51" s="157">
        <f t="shared" si="1"/>
        <v>6000</v>
      </c>
      <c r="G51" s="159"/>
      <c r="H51" s="5"/>
      <c r="I51" s="165"/>
      <c r="J51" s="166"/>
      <c r="K51" s="167"/>
    </row>
    <row r="52" spans="1:11" s="3" customFormat="1" ht="92.25" customHeight="1" x14ac:dyDescent="0.25">
      <c r="A52" s="154" t="s">
        <v>61</v>
      </c>
      <c r="B52" s="163"/>
      <c r="C52" s="164"/>
      <c r="D52" s="208">
        <f>23500+90200</f>
        <v>113700</v>
      </c>
      <c r="E52" s="209"/>
      <c r="F52" s="157">
        <f t="shared" si="1"/>
        <v>113700</v>
      </c>
      <c r="G52" s="159"/>
      <c r="H52" s="14"/>
      <c r="I52" s="249"/>
      <c r="J52" s="250"/>
      <c r="K52" s="251"/>
    </row>
    <row r="53" spans="1:11" s="3" customFormat="1" ht="18" customHeight="1" x14ac:dyDescent="0.25">
      <c r="A53" s="154" t="s">
        <v>84</v>
      </c>
      <c r="B53" s="163"/>
      <c r="C53" s="164"/>
      <c r="D53" s="208">
        <f>1670*42</f>
        <v>70140</v>
      </c>
      <c r="E53" s="209"/>
      <c r="F53" s="157">
        <f t="shared" si="1"/>
        <v>70140</v>
      </c>
      <c r="G53" s="159"/>
      <c r="H53" s="12"/>
      <c r="I53" s="165"/>
      <c r="J53" s="166"/>
      <c r="K53" s="167"/>
    </row>
    <row r="54" spans="1:11" s="3" customFormat="1" ht="30" customHeight="1" x14ac:dyDescent="0.25">
      <c r="A54" s="154" t="s">
        <v>33</v>
      </c>
      <c r="B54" s="163"/>
      <c r="C54" s="164"/>
      <c r="D54" s="208">
        <v>22498</v>
      </c>
      <c r="E54" s="209"/>
      <c r="F54" s="157">
        <f t="shared" si="1"/>
        <v>22498</v>
      </c>
      <c r="G54" s="159"/>
      <c r="H54" s="5"/>
      <c r="I54" s="198"/>
      <c r="J54" s="199"/>
      <c r="K54" s="200"/>
    </row>
    <row r="55" spans="1:11" s="3" customFormat="1" ht="24.75" customHeight="1" x14ac:dyDescent="0.25">
      <c r="A55" s="154" t="s">
        <v>55</v>
      </c>
      <c r="B55" s="155"/>
      <c r="C55" s="156"/>
      <c r="D55" s="208">
        <v>9800</v>
      </c>
      <c r="E55" s="248"/>
      <c r="F55" s="157">
        <f t="shared" si="1"/>
        <v>9800</v>
      </c>
      <c r="G55" s="159"/>
      <c r="H55" s="5"/>
      <c r="I55" s="198"/>
      <c r="J55" s="199"/>
      <c r="K55" s="200"/>
    </row>
    <row r="56" spans="1:11" s="3" customFormat="1" ht="30.75" customHeight="1" x14ac:dyDescent="0.25">
      <c r="A56" s="181" t="s">
        <v>20</v>
      </c>
      <c r="B56" s="182"/>
      <c r="C56" s="183"/>
      <c r="D56" s="184">
        <f>SUM(D58:E69)</f>
        <v>2273885.87</v>
      </c>
      <c r="E56" s="185"/>
      <c r="F56" s="184">
        <f>SUM(F58:G69)</f>
        <v>2273885.87</v>
      </c>
      <c r="G56" s="185"/>
      <c r="H56" s="54">
        <f>SUM(H57:H69)</f>
        <v>0</v>
      </c>
      <c r="I56" s="244"/>
      <c r="J56" s="244"/>
      <c r="K56" s="244"/>
    </row>
    <row r="57" spans="1:11" s="3" customFormat="1" ht="77.25" hidden="1" customHeight="1" x14ac:dyDescent="0.25">
      <c r="A57" s="154" t="s">
        <v>85</v>
      </c>
      <c r="B57" s="193"/>
      <c r="C57" s="194"/>
      <c r="D57" s="191">
        <f>9180+22320</f>
        <v>31500</v>
      </c>
      <c r="E57" s="192"/>
      <c r="F57" s="191">
        <f t="shared" ref="F57:F69" si="2">D57+H57</f>
        <v>31500</v>
      </c>
      <c r="G57" s="192"/>
      <c r="H57" s="18"/>
      <c r="I57" s="165"/>
      <c r="J57" s="189"/>
      <c r="K57" s="190"/>
    </row>
    <row r="58" spans="1:11" s="3" customFormat="1" ht="51.75" customHeight="1" x14ac:dyDescent="0.25">
      <c r="A58" s="154" t="s">
        <v>109</v>
      </c>
      <c r="B58" s="163"/>
      <c r="C58" s="164"/>
      <c r="D58" s="191">
        <v>6500</v>
      </c>
      <c r="E58" s="195"/>
      <c r="F58" s="191">
        <f t="shared" si="2"/>
        <v>6500</v>
      </c>
      <c r="G58" s="192"/>
      <c r="H58" s="6"/>
      <c r="I58" s="165"/>
      <c r="J58" s="166"/>
      <c r="K58" s="167"/>
    </row>
    <row r="59" spans="1:11" s="3" customFormat="1" ht="68.25" customHeight="1" x14ac:dyDescent="0.25">
      <c r="A59" s="154" t="s">
        <v>34</v>
      </c>
      <c r="B59" s="163"/>
      <c r="C59" s="164"/>
      <c r="D59" s="191">
        <v>20607.599999999999</v>
      </c>
      <c r="E59" s="195"/>
      <c r="F59" s="191">
        <f t="shared" si="2"/>
        <v>20607.599999999999</v>
      </c>
      <c r="G59" s="192"/>
      <c r="H59" s="25"/>
      <c r="I59" s="245"/>
      <c r="J59" s="246"/>
      <c r="K59" s="247"/>
    </row>
    <row r="60" spans="1:11" s="3" customFormat="1" ht="31.5" customHeight="1" x14ac:dyDescent="0.25">
      <c r="A60" s="154" t="s">
        <v>56</v>
      </c>
      <c r="B60" s="163"/>
      <c r="C60" s="164"/>
      <c r="D60" s="191">
        <v>26687.439999999999</v>
      </c>
      <c r="E60" s="195"/>
      <c r="F60" s="191">
        <f t="shared" si="2"/>
        <v>26687.439999999999</v>
      </c>
      <c r="G60" s="192"/>
      <c r="H60" s="25"/>
      <c r="I60" s="245"/>
      <c r="J60" s="246"/>
      <c r="K60" s="247"/>
    </row>
    <row r="61" spans="1:11" s="3" customFormat="1" ht="39" customHeight="1" x14ac:dyDescent="0.25">
      <c r="A61" s="154" t="s">
        <v>35</v>
      </c>
      <c r="B61" s="163"/>
      <c r="C61" s="164"/>
      <c r="D61" s="191">
        <v>34350.910000000003</v>
      </c>
      <c r="E61" s="195"/>
      <c r="F61" s="191">
        <f t="shared" si="2"/>
        <v>34350.910000000003</v>
      </c>
      <c r="G61" s="192"/>
      <c r="H61" s="7"/>
      <c r="I61" s="160"/>
      <c r="J61" s="161"/>
      <c r="K61" s="162"/>
    </row>
    <row r="62" spans="1:11" s="3" customFormat="1" ht="29.25" customHeight="1" x14ac:dyDescent="0.25">
      <c r="A62" s="154" t="s">
        <v>36</v>
      </c>
      <c r="B62" s="163"/>
      <c r="C62" s="164"/>
      <c r="D62" s="191">
        <v>34081.919999999998</v>
      </c>
      <c r="E62" s="195"/>
      <c r="F62" s="191">
        <f t="shared" si="2"/>
        <v>34081.919999999998</v>
      </c>
      <c r="G62" s="192"/>
      <c r="H62" s="6"/>
      <c r="I62" s="165"/>
      <c r="J62" s="166"/>
      <c r="K62" s="167"/>
    </row>
    <row r="63" spans="1:11" s="3" customFormat="1" ht="29.25" customHeight="1" x14ac:dyDescent="0.25">
      <c r="A63" s="154" t="s">
        <v>37</v>
      </c>
      <c r="B63" s="163"/>
      <c r="C63" s="164"/>
      <c r="D63" s="191">
        <v>302400</v>
      </c>
      <c r="E63" s="195"/>
      <c r="F63" s="191">
        <f t="shared" si="2"/>
        <v>302400</v>
      </c>
      <c r="G63" s="192"/>
      <c r="H63" s="25"/>
      <c r="I63" s="165"/>
      <c r="J63" s="166"/>
      <c r="K63" s="167"/>
    </row>
    <row r="64" spans="1:11" s="3" customFormat="1" ht="29.25" customHeight="1" x14ac:dyDescent="0.25">
      <c r="A64" s="154" t="s">
        <v>63</v>
      </c>
      <c r="B64" s="163"/>
      <c r="C64" s="164"/>
      <c r="D64" s="191">
        <v>10000</v>
      </c>
      <c r="E64" s="195"/>
      <c r="F64" s="191">
        <f t="shared" si="2"/>
        <v>10000</v>
      </c>
      <c r="G64" s="192"/>
      <c r="H64" s="25"/>
      <c r="I64" s="165"/>
      <c r="J64" s="166"/>
      <c r="K64" s="167"/>
    </row>
    <row r="65" spans="1:11" s="3" customFormat="1" ht="15" customHeight="1" x14ac:dyDescent="0.25">
      <c r="A65" s="154" t="s">
        <v>50</v>
      </c>
      <c r="B65" s="163"/>
      <c r="C65" s="164"/>
      <c r="D65" s="157">
        <v>5000</v>
      </c>
      <c r="E65" s="158"/>
      <c r="F65" s="157">
        <f>D65+H65</f>
        <v>5000</v>
      </c>
      <c r="G65" s="159"/>
      <c r="H65" s="13"/>
      <c r="I65" s="160"/>
      <c r="J65" s="161"/>
      <c r="K65" s="162"/>
    </row>
    <row r="66" spans="1:11" s="3" customFormat="1" ht="16.5" customHeight="1" x14ac:dyDescent="0.25">
      <c r="A66" s="154" t="s">
        <v>71</v>
      </c>
      <c r="B66" s="163"/>
      <c r="C66" s="164"/>
      <c r="D66" s="157">
        <v>16580</v>
      </c>
      <c r="E66" s="158"/>
      <c r="F66" s="157">
        <f>D66+H66</f>
        <v>16580</v>
      </c>
      <c r="G66" s="159"/>
      <c r="H66" s="13"/>
      <c r="I66" s="165"/>
      <c r="J66" s="166"/>
      <c r="K66" s="167"/>
    </row>
    <row r="67" spans="1:11" s="3" customFormat="1" ht="15" customHeight="1" x14ac:dyDescent="0.25">
      <c r="A67" s="154" t="s">
        <v>49</v>
      </c>
      <c r="B67" s="155"/>
      <c r="C67" s="156"/>
      <c r="D67" s="157">
        <v>13000</v>
      </c>
      <c r="E67" s="158"/>
      <c r="F67" s="157">
        <f>D67+H67</f>
        <v>13000</v>
      </c>
      <c r="G67" s="159"/>
      <c r="H67" s="13"/>
      <c r="I67" s="160"/>
      <c r="J67" s="161"/>
      <c r="K67" s="162"/>
    </row>
    <row r="68" spans="1:11" s="3" customFormat="1" ht="16.5" customHeight="1" x14ac:dyDescent="0.25">
      <c r="A68" s="154" t="s">
        <v>51</v>
      </c>
      <c r="B68" s="163"/>
      <c r="C68" s="164"/>
      <c r="D68" s="157">
        <v>40678</v>
      </c>
      <c r="E68" s="158"/>
      <c r="F68" s="157">
        <f>D68+H68</f>
        <v>40678</v>
      </c>
      <c r="G68" s="159"/>
      <c r="H68" s="13"/>
      <c r="I68" s="165"/>
      <c r="J68" s="166"/>
      <c r="K68" s="167"/>
    </row>
    <row r="69" spans="1:11" s="3" customFormat="1" ht="25.5" customHeight="1" x14ac:dyDescent="0.25">
      <c r="A69" s="154" t="s">
        <v>77</v>
      </c>
      <c r="B69" s="163"/>
      <c r="C69" s="164"/>
      <c r="D69" s="191">
        <f>840000+924000</f>
        <v>1764000</v>
      </c>
      <c r="E69" s="195"/>
      <c r="F69" s="191">
        <f t="shared" si="2"/>
        <v>1764000</v>
      </c>
      <c r="G69" s="192"/>
      <c r="H69" s="6"/>
      <c r="I69" s="165"/>
      <c r="J69" s="166"/>
      <c r="K69" s="167"/>
    </row>
    <row r="70" spans="1:11" s="3" customFormat="1" ht="45.75" customHeight="1" x14ac:dyDescent="0.25">
      <c r="A70" s="181" t="s">
        <v>21</v>
      </c>
      <c r="B70" s="182"/>
      <c r="C70" s="183"/>
      <c r="D70" s="184">
        <f>SUM(D71:E71)</f>
        <v>55000</v>
      </c>
      <c r="E70" s="185"/>
      <c r="F70" s="184">
        <f>D70+H70</f>
        <v>55000</v>
      </c>
      <c r="G70" s="185"/>
      <c r="H70" s="54">
        <f>SUM(H71:H71)</f>
        <v>0</v>
      </c>
      <c r="I70" s="244"/>
      <c r="J70" s="244"/>
      <c r="K70" s="244"/>
    </row>
    <row r="71" spans="1:11" s="3" customFormat="1" ht="27.75" customHeight="1" x14ac:dyDescent="0.25">
      <c r="A71" s="154" t="s">
        <v>64</v>
      </c>
      <c r="B71" s="163"/>
      <c r="C71" s="164"/>
      <c r="D71" s="157">
        <v>55000</v>
      </c>
      <c r="E71" s="158"/>
      <c r="F71" s="157">
        <f>D71+H71</f>
        <v>55000</v>
      </c>
      <c r="G71" s="159"/>
      <c r="H71" s="5"/>
      <c r="I71" s="165"/>
      <c r="J71" s="166"/>
      <c r="K71" s="167"/>
    </row>
    <row r="72" spans="1:11" s="39" customFormat="1" ht="57" customHeight="1" x14ac:dyDescent="0.25">
      <c r="A72" s="168" t="s">
        <v>57</v>
      </c>
      <c r="B72" s="169"/>
      <c r="C72" s="170"/>
      <c r="D72" s="171">
        <v>4120</v>
      </c>
      <c r="E72" s="172"/>
      <c r="F72" s="171">
        <f t="shared" ref="F72:F77" si="3">D72+H72</f>
        <v>4120</v>
      </c>
      <c r="G72" s="172"/>
      <c r="H72" s="41"/>
      <c r="I72" s="165"/>
      <c r="J72" s="166"/>
      <c r="K72" s="167"/>
    </row>
    <row r="73" spans="1:11" s="39" customFormat="1" ht="57" customHeight="1" x14ac:dyDescent="0.25">
      <c r="A73" s="168" t="s">
        <v>88</v>
      </c>
      <c r="B73" s="238"/>
      <c r="C73" s="239"/>
      <c r="D73" s="171">
        <f>SUM(D74:E77)</f>
        <v>310120</v>
      </c>
      <c r="E73" s="228"/>
      <c r="F73" s="171">
        <f t="shared" si="3"/>
        <v>310120</v>
      </c>
      <c r="G73" s="172"/>
      <c r="H73" s="41">
        <f>H76</f>
        <v>0</v>
      </c>
      <c r="I73" s="241"/>
      <c r="J73" s="242"/>
      <c r="K73" s="243"/>
    </row>
    <row r="74" spans="1:11" s="3" customFormat="1" ht="27.75" customHeight="1" x14ac:dyDescent="0.25">
      <c r="A74" s="154" t="s">
        <v>65</v>
      </c>
      <c r="B74" s="163"/>
      <c r="C74" s="164"/>
      <c r="D74" s="157">
        <v>1600</v>
      </c>
      <c r="E74" s="158"/>
      <c r="F74" s="157">
        <f t="shared" si="3"/>
        <v>1600</v>
      </c>
      <c r="G74" s="159"/>
      <c r="H74" s="14"/>
      <c r="I74" s="160"/>
      <c r="J74" s="161"/>
      <c r="K74" s="162"/>
    </row>
    <row r="75" spans="1:11" s="3" customFormat="1" ht="24" customHeight="1" x14ac:dyDescent="0.25">
      <c r="A75" s="154" t="s">
        <v>66</v>
      </c>
      <c r="B75" s="163"/>
      <c r="C75" s="164"/>
      <c r="D75" s="157">
        <v>3120</v>
      </c>
      <c r="E75" s="158"/>
      <c r="F75" s="157">
        <f t="shared" si="3"/>
        <v>3120</v>
      </c>
      <c r="G75" s="159"/>
      <c r="H75" s="14"/>
      <c r="I75" s="160"/>
      <c r="J75" s="161"/>
      <c r="K75" s="162"/>
    </row>
    <row r="76" spans="1:11" s="3" customFormat="1" ht="21" customHeight="1" x14ac:dyDescent="0.25">
      <c r="A76" s="154" t="s">
        <v>67</v>
      </c>
      <c r="B76" s="163"/>
      <c r="C76" s="164"/>
      <c r="D76" s="157">
        <v>5400</v>
      </c>
      <c r="E76" s="158"/>
      <c r="F76" s="157">
        <f t="shared" si="3"/>
        <v>5400</v>
      </c>
      <c r="G76" s="159"/>
      <c r="H76" s="12"/>
      <c r="I76" s="165"/>
      <c r="J76" s="166"/>
      <c r="K76" s="167"/>
    </row>
    <row r="77" spans="1:11" s="3" customFormat="1" ht="17.25" customHeight="1" x14ac:dyDescent="0.25">
      <c r="A77" s="154" t="s">
        <v>68</v>
      </c>
      <c r="B77" s="163"/>
      <c r="C77" s="164"/>
      <c r="D77" s="157">
        <v>300000</v>
      </c>
      <c r="E77" s="158"/>
      <c r="F77" s="157">
        <f t="shared" si="3"/>
        <v>300000</v>
      </c>
      <c r="G77" s="159"/>
      <c r="H77" s="12"/>
      <c r="I77" s="165"/>
      <c r="J77" s="166"/>
      <c r="K77" s="167"/>
    </row>
    <row r="78" spans="1:11" s="39" customFormat="1" ht="48.75" customHeight="1" x14ac:dyDescent="0.25">
      <c r="A78" s="168" t="s">
        <v>86</v>
      </c>
      <c r="B78" s="169"/>
      <c r="C78" s="170"/>
      <c r="D78" s="171">
        <f>D79</f>
        <v>4380</v>
      </c>
      <c r="E78" s="172"/>
      <c r="F78" s="171">
        <f>F79</f>
        <v>4380</v>
      </c>
      <c r="G78" s="172"/>
      <c r="H78" s="41">
        <f>H79</f>
        <v>0</v>
      </c>
      <c r="I78" s="165"/>
      <c r="J78" s="166"/>
      <c r="K78" s="167"/>
    </row>
    <row r="79" spans="1:11" s="3" customFormat="1" ht="24" customHeight="1" x14ac:dyDescent="0.25">
      <c r="A79" s="154" t="s">
        <v>87</v>
      </c>
      <c r="B79" s="163"/>
      <c r="C79" s="164"/>
      <c r="D79" s="157">
        <v>4380</v>
      </c>
      <c r="E79" s="158"/>
      <c r="F79" s="157">
        <f>D79+H79</f>
        <v>4380</v>
      </c>
      <c r="G79" s="159"/>
      <c r="H79" s="12"/>
      <c r="I79" s="165"/>
      <c r="J79" s="166"/>
      <c r="K79" s="167"/>
    </row>
    <row r="80" spans="1:11" s="39" customFormat="1" ht="48.75" customHeight="1" x14ac:dyDescent="0.25">
      <c r="A80" s="168" t="s">
        <v>58</v>
      </c>
      <c r="B80" s="169"/>
      <c r="C80" s="170"/>
      <c r="D80" s="171">
        <f>SUM(D81:E83)</f>
        <v>37823.589999999997</v>
      </c>
      <c r="E80" s="172"/>
      <c r="F80" s="171">
        <f>D80+H80</f>
        <v>37823.589999999997</v>
      </c>
      <c r="G80" s="172"/>
      <c r="H80" s="41">
        <f>H81+H82+H83</f>
        <v>0</v>
      </c>
      <c r="I80" s="165"/>
      <c r="J80" s="166"/>
      <c r="K80" s="167"/>
    </row>
    <row r="81" spans="1:11" s="3" customFormat="1" ht="83.25" customHeight="1" x14ac:dyDescent="0.25">
      <c r="A81" s="154" t="s">
        <v>69</v>
      </c>
      <c r="B81" s="163"/>
      <c r="C81" s="164"/>
      <c r="D81" s="157">
        <v>11229.4</v>
      </c>
      <c r="E81" s="158"/>
      <c r="F81" s="157">
        <f>D81+H81</f>
        <v>11229.4</v>
      </c>
      <c r="G81" s="159"/>
      <c r="H81" s="12"/>
      <c r="I81" s="165"/>
      <c r="J81" s="166"/>
      <c r="K81" s="167"/>
    </row>
    <row r="82" spans="1:11" s="3" customFormat="1" ht="120" customHeight="1" x14ac:dyDescent="0.25">
      <c r="A82" s="154" t="s">
        <v>89</v>
      </c>
      <c r="B82" s="163"/>
      <c r="C82" s="164"/>
      <c r="D82" s="157">
        <f>7230+6741.59</f>
        <v>13971.59</v>
      </c>
      <c r="E82" s="158"/>
      <c r="F82" s="157">
        <f t="shared" ref="F82:F83" si="4">D82+H82</f>
        <v>13971.59</v>
      </c>
      <c r="G82" s="159"/>
      <c r="H82" s="14"/>
      <c r="I82" s="160"/>
      <c r="J82" s="161"/>
      <c r="K82" s="162"/>
    </row>
    <row r="83" spans="1:11" s="3" customFormat="1" ht="78.75" customHeight="1" x14ac:dyDescent="0.25">
      <c r="A83" s="154" t="s">
        <v>70</v>
      </c>
      <c r="B83" s="163"/>
      <c r="C83" s="164"/>
      <c r="D83" s="157">
        <v>12622.6</v>
      </c>
      <c r="E83" s="158"/>
      <c r="F83" s="157">
        <f t="shared" si="4"/>
        <v>12622.6</v>
      </c>
      <c r="G83" s="159"/>
      <c r="H83" s="13"/>
      <c r="I83" s="160"/>
      <c r="J83" s="161"/>
      <c r="K83" s="162"/>
    </row>
    <row r="84" spans="1:11" s="3" customFormat="1" x14ac:dyDescent="0.25">
      <c r="A84" s="202" t="s">
        <v>11</v>
      </c>
      <c r="B84" s="202"/>
      <c r="C84" s="202"/>
      <c r="D84" s="230">
        <f>D36+D37+D38+D44+D48+D56+D70+D72+D73+D78+D80</f>
        <v>8548482</v>
      </c>
      <c r="E84" s="231"/>
      <c r="F84" s="230">
        <f>F36+F37+F38+F44+F48+F56+F70+F72+F73+F78+F80</f>
        <v>8548482</v>
      </c>
      <c r="G84" s="231"/>
      <c r="H84" s="55">
        <f>H36+H37+H38+H44+H48+H56+H70+H72+H73+H78+H80</f>
        <v>0</v>
      </c>
      <c r="I84" s="196"/>
      <c r="J84" s="196"/>
      <c r="K84" s="196"/>
    </row>
    <row r="85" spans="1:11" s="3" customFormat="1" x14ac:dyDescent="0.25">
      <c r="A85" s="9"/>
      <c r="B85" s="9"/>
      <c r="C85" s="9"/>
      <c r="D85" s="10"/>
      <c r="E85" s="10"/>
      <c r="F85" s="10"/>
      <c r="G85" s="10"/>
      <c r="H85" s="10"/>
      <c r="I85" s="11"/>
      <c r="J85" s="11"/>
      <c r="K85" s="11"/>
    </row>
    <row r="86" spans="1:11" s="3" customFormat="1" x14ac:dyDescent="0.25">
      <c r="A86" s="9"/>
      <c r="B86" s="9"/>
      <c r="C86" s="9"/>
      <c r="D86" s="10"/>
      <c r="E86" s="10"/>
      <c r="F86" s="10"/>
      <c r="G86" s="10"/>
      <c r="H86" s="10"/>
      <c r="I86" s="11"/>
      <c r="J86" s="11"/>
      <c r="K86" s="11"/>
    </row>
    <row r="87" spans="1:11" s="3" customFormat="1" x14ac:dyDescent="0.25">
      <c r="A87" s="9"/>
      <c r="B87" s="9"/>
      <c r="C87" s="9"/>
      <c r="D87" s="10"/>
      <c r="E87" s="10"/>
      <c r="F87" s="10"/>
      <c r="G87" s="10"/>
      <c r="H87" s="10"/>
      <c r="I87" s="11"/>
      <c r="J87" s="11"/>
      <c r="K87" s="11"/>
    </row>
    <row r="88" spans="1:11" x14ac:dyDescent="0.25">
      <c r="A88" s="232" t="s">
        <v>22</v>
      </c>
      <c r="B88" s="232"/>
      <c r="C88" s="232"/>
      <c r="D88" s="232"/>
      <c r="E88" s="232"/>
      <c r="F88" s="232"/>
      <c r="G88" s="232"/>
      <c r="H88" s="232"/>
      <c r="I88" s="232"/>
      <c r="J88" s="232"/>
      <c r="K88" s="232"/>
    </row>
    <row r="89" spans="1:11" ht="8.25" customHeight="1" x14ac:dyDescent="0.25">
      <c r="A89" s="201"/>
      <c r="B89" s="201"/>
      <c r="C89" s="201"/>
      <c r="D89" s="201"/>
      <c r="E89" s="201"/>
      <c r="F89" s="201"/>
      <c r="G89" s="201"/>
      <c r="H89" s="201"/>
      <c r="I89" s="201"/>
      <c r="J89" s="201"/>
      <c r="K89" s="201"/>
    </row>
    <row r="90" spans="1:11" x14ac:dyDescent="0.25">
      <c r="A90" s="196"/>
      <c r="B90" s="196"/>
      <c r="C90" s="196"/>
      <c r="D90" s="215" t="s">
        <v>5</v>
      </c>
      <c r="E90" s="215"/>
      <c r="F90" s="215" t="s">
        <v>6</v>
      </c>
      <c r="G90" s="215"/>
      <c r="H90" s="49" t="s">
        <v>14</v>
      </c>
      <c r="I90" s="216" t="s">
        <v>13</v>
      </c>
      <c r="J90" s="217"/>
      <c r="K90" s="218"/>
    </row>
    <row r="91" spans="1:11" s="39" customFormat="1" ht="33" customHeight="1" x14ac:dyDescent="0.25">
      <c r="A91" s="181" t="s">
        <v>19</v>
      </c>
      <c r="B91" s="182"/>
      <c r="C91" s="183"/>
      <c r="D91" s="171">
        <f>SUM(D92:E94)</f>
        <v>343828.4</v>
      </c>
      <c r="E91" s="172"/>
      <c r="F91" s="171">
        <f>SUM(F92:G94)</f>
        <v>343828.4</v>
      </c>
      <c r="G91" s="172"/>
      <c r="H91" s="41"/>
      <c r="I91" s="186"/>
      <c r="J91" s="187"/>
      <c r="K91" s="188"/>
    </row>
    <row r="92" spans="1:11" s="39" customFormat="1" ht="39" customHeight="1" x14ac:dyDescent="0.25">
      <c r="A92" s="154" t="s">
        <v>73</v>
      </c>
      <c r="B92" s="193"/>
      <c r="C92" s="194"/>
      <c r="D92" s="157">
        <v>40000</v>
      </c>
      <c r="E92" s="197"/>
      <c r="F92" s="157">
        <f t="shared" ref="F92" si="5">D92+H92</f>
        <v>40000</v>
      </c>
      <c r="G92" s="158"/>
      <c r="H92" s="18"/>
      <c r="I92" s="186"/>
      <c r="J92" s="187"/>
      <c r="K92" s="188"/>
    </row>
    <row r="93" spans="1:11" s="39" customFormat="1" ht="39.75" customHeight="1" x14ac:dyDescent="0.25">
      <c r="A93" s="154" t="s">
        <v>72</v>
      </c>
      <c r="B93" s="233"/>
      <c r="C93" s="234"/>
      <c r="D93" s="157">
        <v>163833.60000000001</v>
      </c>
      <c r="E93" s="158"/>
      <c r="F93" s="157">
        <f>D93+H93</f>
        <v>163833.60000000001</v>
      </c>
      <c r="G93" s="158"/>
      <c r="H93" s="18"/>
      <c r="I93" s="186"/>
      <c r="J93" s="187"/>
      <c r="K93" s="188"/>
    </row>
    <row r="94" spans="1:11" s="39" customFormat="1" ht="39" customHeight="1" x14ac:dyDescent="0.25">
      <c r="A94" s="154" t="s">
        <v>54</v>
      </c>
      <c r="B94" s="193"/>
      <c r="C94" s="194"/>
      <c r="D94" s="157">
        <v>139994.79999999999</v>
      </c>
      <c r="E94" s="197"/>
      <c r="F94" s="157">
        <v>139994.79999999999</v>
      </c>
      <c r="G94" s="158"/>
      <c r="H94" s="18"/>
      <c r="I94" s="186"/>
      <c r="J94" s="187"/>
      <c r="K94" s="188"/>
    </row>
    <row r="95" spans="1:11" s="3" customFormat="1" ht="35.1" customHeight="1" x14ac:dyDescent="0.25">
      <c r="A95" s="181" t="s">
        <v>20</v>
      </c>
      <c r="B95" s="182"/>
      <c r="C95" s="183"/>
      <c r="D95" s="171">
        <f>D96</f>
        <v>6000</v>
      </c>
      <c r="E95" s="172"/>
      <c r="F95" s="171">
        <f>D95+H95</f>
        <v>456000</v>
      </c>
      <c r="G95" s="172"/>
      <c r="H95" s="59">
        <f>H96+H97</f>
        <v>450000</v>
      </c>
      <c r="I95" s="186"/>
      <c r="J95" s="187"/>
      <c r="K95" s="188"/>
    </row>
    <row r="96" spans="1:11" s="39" customFormat="1" ht="36.75" customHeight="1" x14ac:dyDescent="0.25">
      <c r="A96" s="154" t="s">
        <v>53</v>
      </c>
      <c r="B96" s="163"/>
      <c r="C96" s="164"/>
      <c r="D96" s="157">
        <v>6000</v>
      </c>
      <c r="E96" s="158"/>
      <c r="F96" s="157">
        <f>D96+H96</f>
        <v>6000</v>
      </c>
      <c r="G96" s="158"/>
      <c r="H96" s="12"/>
      <c r="I96" s="186"/>
      <c r="J96" s="187"/>
      <c r="K96" s="188"/>
    </row>
    <row r="97" spans="1:11" s="39" customFormat="1" ht="114" customHeight="1" x14ac:dyDescent="0.25">
      <c r="A97" s="154" t="s">
        <v>105</v>
      </c>
      <c r="B97" s="163"/>
      <c r="C97" s="164"/>
      <c r="D97" s="157"/>
      <c r="E97" s="158"/>
      <c r="F97" s="157">
        <f>D97+H97</f>
        <v>450000</v>
      </c>
      <c r="G97" s="158"/>
      <c r="H97" s="12">
        <v>450000</v>
      </c>
      <c r="I97" s="186" t="s">
        <v>108</v>
      </c>
      <c r="J97" s="187"/>
      <c r="K97" s="188"/>
    </row>
    <row r="98" spans="1:11" x14ac:dyDescent="0.25">
      <c r="A98" s="202" t="s">
        <v>11</v>
      </c>
      <c r="B98" s="202"/>
      <c r="C98" s="202"/>
      <c r="D98" s="230">
        <f>D91+D95</f>
        <v>349828.4</v>
      </c>
      <c r="E98" s="231"/>
      <c r="F98" s="230">
        <f>F91+F95</f>
        <v>799828.4</v>
      </c>
      <c r="G98" s="231"/>
      <c r="H98" s="55"/>
      <c r="I98" s="196"/>
      <c r="J98" s="196"/>
      <c r="K98" s="196"/>
    </row>
    <row r="99" spans="1:11" x14ac:dyDescent="0.25">
      <c r="A99" s="9"/>
      <c r="B99" s="9"/>
      <c r="C99" s="9"/>
      <c r="D99" s="10"/>
      <c r="E99" s="10"/>
      <c r="F99" s="10"/>
      <c r="G99" s="10"/>
      <c r="H99" s="10"/>
      <c r="I99" s="11"/>
      <c r="J99" s="11"/>
      <c r="K99" s="11"/>
    </row>
    <row r="100" spans="1:11" ht="16.5" customHeight="1" x14ac:dyDescent="0.25">
      <c r="A100" s="214" t="s">
        <v>23</v>
      </c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</row>
    <row r="102" spans="1:11" x14ac:dyDescent="0.25">
      <c r="A102" s="196"/>
      <c r="B102" s="196"/>
      <c r="C102" s="196"/>
      <c r="D102" s="215" t="s">
        <v>5</v>
      </c>
      <c r="E102" s="215"/>
      <c r="F102" s="215" t="s">
        <v>6</v>
      </c>
      <c r="G102" s="215"/>
      <c r="H102" s="49" t="s">
        <v>14</v>
      </c>
      <c r="I102" s="216" t="s">
        <v>13</v>
      </c>
      <c r="J102" s="217"/>
      <c r="K102" s="218"/>
    </row>
    <row r="103" spans="1:11" ht="21" customHeight="1" x14ac:dyDescent="0.25">
      <c r="A103" s="219" t="s">
        <v>15</v>
      </c>
      <c r="B103" s="219"/>
      <c r="C103" s="219"/>
      <c r="D103" s="171">
        <v>182057.28</v>
      </c>
      <c r="E103" s="172"/>
      <c r="F103" s="171">
        <f>D103+H103</f>
        <v>182057.28</v>
      </c>
      <c r="G103" s="172"/>
      <c r="H103" s="33"/>
      <c r="I103" s="220"/>
      <c r="J103" s="221"/>
      <c r="K103" s="221"/>
    </row>
    <row r="104" spans="1:11" ht="28.5" customHeight="1" x14ac:dyDescent="0.25">
      <c r="A104" s="222" t="s">
        <v>16</v>
      </c>
      <c r="B104" s="223"/>
      <c r="C104" s="224"/>
      <c r="D104" s="171">
        <v>54981.29</v>
      </c>
      <c r="E104" s="172"/>
      <c r="F104" s="171">
        <f>D104+H104</f>
        <v>54981.29</v>
      </c>
      <c r="G104" s="172"/>
      <c r="H104" s="33"/>
      <c r="I104" s="225"/>
      <c r="J104" s="226"/>
      <c r="K104" s="227"/>
    </row>
    <row r="105" spans="1:11" ht="30" customHeight="1" x14ac:dyDescent="0.25">
      <c r="A105" s="181" t="s">
        <v>41</v>
      </c>
      <c r="B105" s="182"/>
      <c r="C105" s="183"/>
      <c r="D105" s="171">
        <f>SUM(D106:E108)</f>
        <v>35439.269999999997</v>
      </c>
      <c r="E105" s="228"/>
      <c r="F105" s="171">
        <f t="shared" ref="F105:F106" si="6">D105+H105</f>
        <v>35439.269999999997</v>
      </c>
      <c r="G105" s="229"/>
      <c r="H105" s="54">
        <f>SUM(H106:H108)</f>
        <v>0</v>
      </c>
      <c r="I105" s="160"/>
      <c r="J105" s="161"/>
      <c r="K105" s="162"/>
    </row>
    <row r="106" spans="1:11" ht="20.25" customHeight="1" x14ac:dyDescent="0.25">
      <c r="A106" s="154" t="s">
        <v>38</v>
      </c>
      <c r="B106" s="163"/>
      <c r="C106" s="164"/>
      <c r="D106" s="157">
        <v>31133.93</v>
      </c>
      <c r="E106" s="158"/>
      <c r="F106" s="157">
        <f t="shared" si="6"/>
        <v>31133.93</v>
      </c>
      <c r="G106" s="158"/>
      <c r="H106" s="12"/>
      <c r="I106" s="165"/>
      <c r="J106" s="166"/>
      <c r="K106" s="167"/>
    </row>
    <row r="107" spans="1:11" ht="17.25" customHeight="1" x14ac:dyDescent="0.25">
      <c r="A107" s="154" t="s">
        <v>39</v>
      </c>
      <c r="B107" s="163"/>
      <c r="C107" s="164"/>
      <c r="D107" s="157">
        <v>2425</v>
      </c>
      <c r="E107" s="158"/>
      <c r="F107" s="157">
        <f>D107+H107</f>
        <v>2425</v>
      </c>
      <c r="G107" s="158"/>
      <c r="H107" s="12"/>
      <c r="I107" s="165"/>
      <c r="J107" s="166"/>
      <c r="K107" s="167"/>
    </row>
    <row r="108" spans="1:11" ht="24" customHeight="1" x14ac:dyDescent="0.25">
      <c r="A108" s="154" t="s">
        <v>40</v>
      </c>
      <c r="B108" s="163"/>
      <c r="C108" s="164"/>
      <c r="D108" s="157">
        <v>1880.34</v>
      </c>
      <c r="E108" s="158"/>
      <c r="F108" s="157">
        <v>1880.34</v>
      </c>
      <c r="G108" s="158"/>
      <c r="H108" s="12"/>
      <c r="I108" s="165"/>
      <c r="J108" s="166"/>
      <c r="K108" s="167"/>
    </row>
    <row r="109" spans="1:11" ht="35.25" customHeight="1" x14ac:dyDescent="0.25">
      <c r="A109" s="181" t="s">
        <v>42</v>
      </c>
      <c r="B109" s="182"/>
      <c r="C109" s="183"/>
      <c r="D109" s="171">
        <v>60000</v>
      </c>
      <c r="E109" s="172"/>
      <c r="F109" s="171">
        <f>D109+H109</f>
        <v>60000</v>
      </c>
      <c r="G109" s="172"/>
      <c r="H109" s="41"/>
      <c r="I109" s="165"/>
      <c r="J109" s="166"/>
      <c r="K109" s="167"/>
    </row>
    <row r="110" spans="1:11" ht="30" customHeight="1" x14ac:dyDescent="0.25">
      <c r="A110" s="181" t="s">
        <v>20</v>
      </c>
      <c r="B110" s="182"/>
      <c r="C110" s="183"/>
      <c r="D110" s="171">
        <f>SUM(D111:E114)</f>
        <v>615840</v>
      </c>
      <c r="E110" s="172"/>
      <c r="F110" s="171">
        <f t="shared" ref="F110:F124" si="7">D110+H110</f>
        <v>615840</v>
      </c>
      <c r="G110" s="172"/>
      <c r="H110" s="54">
        <f>SUM(H111:H113)</f>
        <v>0</v>
      </c>
      <c r="I110" s="196"/>
      <c r="J110" s="196"/>
      <c r="K110" s="196"/>
    </row>
    <row r="111" spans="1:11" s="3" customFormat="1" ht="23.25" customHeight="1" x14ac:dyDescent="0.25">
      <c r="A111" s="154" t="s">
        <v>74</v>
      </c>
      <c r="B111" s="163"/>
      <c r="C111" s="164"/>
      <c r="D111" s="157">
        <f>25*8400</f>
        <v>210000</v>
      </c>
      <c r="E111" s="158"/>
      <c r="F111" s="157">
        <f t="shared" si="7"/>
        <v>210000</v>
      </c>
      <c r="G111" s="197"/>
      <c r="H111" s="8"/>
      <c r="I111" s="160"/>
      <c r="J111" s="161"/>
      <c r="K111" s="162"/>
    </row>
    <row r="112" spans="1:11" s="3" customFormat="1" ht="23.25" customHeight="1" x14ac:dyDescent="0.25">
      <c r="A112" s="154" t="s">
        <v>75</v>
      </c>
      <c r="B112" s="163"/>
      <c r="C112" s="164"/>
      <c r="D112" s="157">
        <f>8400*13</f>
        <v>109200</v>
      </c>
      <c r="E112" s="158"/>
      <c r="F112" s="157">
        <f t="shared" si="7"/>
        <v>109200</v>
      </c>
      <c r="G112" s="197"/>
      <c r="H112" s="8"/>
      <c r="I112" s="160"/>
      <c r="J112" s="161"/>
      <c r="K112" s="162"/>
    </row>
    <row r="113" spans="1:11" s="3" customFormat="1" ht="23.25" customHeight="1" x14ac:dyDescent="0.25">
      <c r="A113" s="154" t="s">
        <v>76</v>
      </c>
      <c r="B113" s="163"/>
      <c r="C113" s="164"/>
      <c r="D113" s="157">
        <f>4860*24</f>
        <v>116640</v>
      </c>
      <c r="E113" s="158"/>
      <c r="F113" s="157">
        <f t="shared" si="7"/>
        <v>116640</v>
      </c>
      <c r="G113" s="197"/>
      <c r="H113" s="16"/>
      <c r="I113" s="198"/>
      <c r="J113" s="199"/>
      <c r="K113" s="200"/>
    </row>
    <row r="114" spans="1:11" s="3" customFormat="1" ht="23.25" customHeight="1" x14ac:dyDescent="0.25">
      <c r="A114" s="154" t="s">
        <v>78</v>
      </c>
      <c r="B114" s="163"/>
      <c r="C114" s="164"/>
      <c r="D114" s="157">
        <f>4*45000</f>
        <v>180000</v>
      </c>
      <c r="E114" s="158"/>
      <c r="F114" s="157">
        <f t="shared" si="7"/>
        <v>180000</v>
      </c>
      <c r="G114" s="197"/>
      <c r="H114" s="16"/>
      <c r="I114" s="198"/>
      <c r="J114" s="199"/>
      <c r="K114" s="200"/>
    </row>
    <row r="115" spans="1:11" ht="30" customHeight="1" x14ac:dyDescent="0.25">
      <c r="A115" s="181" t="s">
        <v>48</v>
      </c>
      <c r="B115" s="182"/>
      <c r="C115" s="183"/>
      <c r="D115" s="171">
        <f>D116</f>
        <v>6200</v>
      </c>
      <c r="E115" s="172"/>
      <c r="F115" s="171">
        <f t="shared" si="7"/>
        <v>6200</v>
      </c>
      <c r="G115" s="172"/>
      <c r="H115" s="54">
        <f>SUM(H116:H116)</f>
        <v>0</v>
      </c>
      <c r="I115" s="196"/>
      <c r="J115" s="196"/>
      <c r="K115" s="196"/>
    </row>
    <row r="116" spans="1:11" s="3" customFormat="1" ht="23.25" customHeight="1" x14ac:dyDescent="0.25">
      <c r="A116" s="154" t="s">
        <v>101</v>
      </c>
      <c r="B116" s="163"/>
      <c r="C116" s="164"/>
      <c r="D116" s="157">
        <v>6200</v>
      </c>
      <c r="E116" s="158"/>
      <c r="F116" s="157">
        <f t="shared" si="7"/>
        <v>6200</v>
      </c>
      <c r="G116" s="197"/>
      <c r="H116" s="8"/>
      <c r="I116" s="160"/>
      <c r="J116" s="161"/>
      <c r="K116" s="162"/>
    </row>
    <row r="117" spans="1:11" s="50" customFormat="1" ht="48.75" customHeight="1" x14ac:dyDescent="0.25">
      <c r="A117" s="168" t="s">
        <v>58</v>
      </c>
      <c r="B117" s="169"/>
      <c r="C117" s="170"/>
      <c r="D117" s="171">
        <f>SUM(D118:E119)</f>
        <v>51039.759999999995</v>
      </c>
      <c r="E117" s="172"/>
      <c r="F117" s="171">
        <f t="shared" si="7"/>
        <v>51039.759999999995</v>
      </c>
      <c r="G117" s="172"/>
      <c r="H117" s="41">
        <f>H118+H119+H123+H124</f>
        <v>0</v>
      </c>
      <c r="I117" s="211"/>
      <c r="J117" s="212"/>
      <c r="K117" s="213"/>
    </row>
    <row r="118" spans="1:11" s="3" customFormat="1" ht="111" customHeight="1" x14ac:dyDescent="0.25">
      <c r="A118" s="205" t="s">
        <v>90</v>
      </c>
      <c r="B118" s="206"/>
      <c r="C118" s="207"/>
      <c r="D118" s="157">
        <v>18324</v>
      </c>
      <c r="E118" s="158"/>
      <c r="F118" s="157">
        <f>D118+H118</f>
        <v>18324</v>
      </c>
      <c r="G118" s="159"/>
      <c r="H118" s="12"/>
      <c r="I118" s="165"/>
      <c r="J118" s="166"/>
      <c r="K118" s="167"/>
    </row>
    <row r="119" spans="1:11" s="3" customFormat="1" ht="120" customHeight="1" x14ac:dyDescent="0.25">
      <c r="A119" s="205" t="s">
        <v>91</v>
      </c>
      <c r="B119" s="206"/>
      <c r="C119" s="207"/>
      <c r="D119" s="157">
        <v>32715.759999999998</v>
      </c>
      <c r="E119" s="158"/>
      <c r="F119" s="157">
        <f t="shared" ref="F119" si="8">D119+H119</f>
        <v>32715.759999999998</v>
      </c>
      <c r="G119" s="159"/>
      <c r="H119" s="14"/>
      <c r="I119" s="160"/>
      <c r="J119" s="161"/>
      <c r="K119" s="162"/>
    </row>
    <row r="120" spans="1:11" s="42" customFormat="1" ht="47.25" customHeight="1" x14ac:dyDescent="0.25">
      <c r="A120" s="173" t="s">
        <v>92</v>
      </c>
      <c r="B120" s="174"/>
      <c r="C120" s="175"/>
      <c r="D120" s="254">
        <f>SUM(D121:E124)</f>
        <v>32240</v>
      </c>
      <c r="E120" s="289"/>
      <c r="F120" s="254">
        <f t="shared" si="7"/>
        <v>32240</v>
      </c>
      <c r="G120" s="289"/>
      <c r="H120" s="13"/>
      <c r="I120" s="178"/>
      <c r="J120" s="179"/>
      <c r="K120" s="180"/>
    </row>
    <row r="121" spans="1:11" s="42" customFormat="1" ht="13.5" customHeight="1" x14ac:dyDescent="0.25">
      <c r="A121" s="205" t="s">
        <v>93</v>
      </c>
      <c r="B121" s="206"/>
      <c r="C121" s="207"/>
      <c r="D121" s="208">
        <v>8680</v>
      </c>
      <c r="E121" s="209"/>
      <c r="F121" s="208">
        <f t="shared" si="7"/>
        <v>8680</v>
      </c>
      <c r="G121" s="209"/>
      <c r="H121" s="13"/>
      <c r="I121" s="178"/>
      <c r="J121" s="179"/>
      <c r="K121" s="180"/>
    </row>
    <row r="122" spans="1:11" s="42" customFormat="1" ht="13.5" customHeight="1" x14ac:dyDescent="0.25">
      <c r="A122" s="205" t="s">
        <v>94</v>
      </c>
      <c r="B122" s="206"/>
      <c r="C122" s="207"/>
      <c r="D122" s="208">
        <v>6200</v>
      </c>
      <c r="E122" s="209"/>
      <c r="F122" s="208">
        <f t="shared" si="7"/>
        <v>6200</v>
      </c>
      <c r="G122" s="209"/>
      <c r="H122" s="13"/>
      <c r="I122" s="178"/>
      <c r="J122" s="179"/>
      <c r="K122" s="180"/>
    </row>
    <row r="123" spans="1:11" s="42" customFormat="1" ht="13.5" customHeight="1" x14ac:dyDescent="0.25">
      <c r="A123" s="205" t="s">
        <v>95</v>
      </c>
      <c r="B123" s="206"/>
      <c r="C123" s="207"/>
      <c r="D123" s="208">
        <v>7440</v>
      </c>
      <c r="E123" s="209"/>
      <c r="F123" s="208">
        <f t="shared" si="7"/>
        <v>7440</v>
      </c>
      <c r="G123" s="209"/>
      <c r="H123" s="13"/>
      <c r="I123" s="178"/>
      <c r="J123" s="179"/>
      <c r="K123" s="180"/>
    </row>
    <row r="124" spans="1:11" s="42" customFormat="1" ht="16.5" customHeight="1" x14ac:dyDescent="0.25">
      <c r="A124" s="205" t="s">
        <v>96</v>
      </c>
      <c r="B124" s="206"/>
      <c r="C124" s="207"/>
      <c r="D124" s="208">
        <v>9920</v>
      </c>
      <c r="E124" s="209"/>
      <c r="F124" s="208">
        <f t="shared" si="7"/>
        <v>9920</v>
      </c>
      <c r="G124" s="209"/>
      <c r="H124" s="13"/>
      <c r="I124" s="178"/>
      <c r="J124" s="179"/>
      <c r="K124" s="180"/>
    </row>
    <row r="125" spans="1:11" x14ac:dyDescent="0.25">
      <c r="A125" s="202" t="s">
        <v>11</v>
      </c>
      <c r="B125" s="202"/>
      <c r="C125" s="202"/>
      <c r="D125" s="230">
        <f>D103+D104+D105+D109+D110+D115+D117+D120</f>
        <v>1037797.6000000001</v>
      </c>
      <c r="E125" s="231"/>
      <c r="F125" s="230">
        <f>F103+F104+F105+F109+F110+F115+F117+F120</f>
        <v>1037797.6000000001</v>
      </c>
      <c r="G125" s="231"/>
      <c r="H125" s="55">
        <f>H103+H104+H105+H109+H110+H115+H117+H120</f>
        <v>0</v>
      </c>
      <c r="I125" s="196"/>
      <c r="J125" s="196"/>
      <c r="K125" s="196"/>
    </row>
    <row r="126" spans="1:11" ht="12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</row>
    <row r="127" spans="1:11" ht="46.5" customHeight="1" x14ac:dyDescent="0.25">
      <c r="A127" s="153" t="s">
        <v>43</v>
      </c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</row>
    <row r="128" spans="1:11" ht="30.75" customHeight="1" x14ac:dyDescent="0.25">
      <c r="A128" s="153" t="s">
        <v>106</v>
      </c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</row>
    <row r="129" spans="1:11" ht="30.7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</row>
    <row r="130" spans="1:11" ht="63" customHeight="1" x14ac:dyDescent="0.25">
      <c r="A130" s="150" t="s">
        <v>98</v>
      </c>
      <c r="B130" s="151"/>
      <c r="C130" s="151"/>
      <c r="D130" s="151"/>
      <c r="E130" s="151"/>
      <c r="F130" s="151"/>
      <c r="G130" s="151"/>
      <c r="H130" s="151"/>
      <c r="I130" s="151"/>
      <c r="J130" s="152"/>
    </row>
    <row r="131" spans="1:11" ht="23.25" customHeight="1" x14ac:dyDescent="0.25">
      <c r="A131" s="51"/>
      <c r="B131" s="52"/>
      <c r="C131" s="52"/>
      <c r="D131" s="52"/>
      <c r="E131" s="52"/>
      <c r="F131" s="52"/>
      <c r="G131" s="52"/>
      <c r="H131" s="52"/>
      <c r="I131" s="52"/>
      <c r="J131" s="53"/>
    </row>
    <row r="132" spans="1:11" ht="41.25" customHeight="1" x14ac:dyDescent="0.25">
      <c r="A132" s="153" t="s">
        <v>43</v>
      </c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</row>
    <row r="133" spans="1:11" ht="20.25" customHeight="1" x14ac:dyDescent="0.25">
      <c r="A133" s="153" t="s">
        <v>100</v>
      </c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1" ht="15" customHeight="1" x14ac:dyDescent="0.25">
      <c r="A134" s="210"/>
      <c r="B134" s="210"/>
      <c r="C134" s="210"/>
      <c r="D134" s="210"/>
      <c r="E134" s="210"/>
      <c r="F134" s="210"/>
      <c r="G134" s="210"/>
      <c r="H134" s="210"/>
      <c r="I134" s="210"/>
      <c r="J134" s="210"/>
      <c r="K134" s="210"/>
    </row>
    <row r="135" spans="1:11" ht="117.75" customHeight="1" x14ac:dyDescent="0.25">
      <c r="A135" s="153" t="s">
        <v>44</v>
      </c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</row>
    <row r="136" spans="1:11" x14ac:dyDescent="0.25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</row>
    <row r="137" spans="1:11" x14ac:dyDescent="0.25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</row>
    <row r="138" spans="1:11" x14ac:dyDescent="0.25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</row>
    <row r="139" spans="1:11" x14ac:dyDescent="0.25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</row>
    <row r="140" spans="1:11" x14ac:dyDescent="0.2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</row>
    <row r="141" spans="1:11" x14ac:dyDescent="0.25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</row>
    <row r="142" spans="1:11" x14ac:dyDescent="0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</row>
    <row r="143" spans="1:11" x14ac:dyDescent="0.25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</row>
    <row r="144" spans="1:11" x14ac:dyDescent="0.25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</row>
  </sheetData>
  <mergeCells count="391">
    <mergeCell ref="A143:K143"/>
    <mergeCell ref="A144:K144"/>
    <mergeCell ref="A97:C97"/>
    <mergeCell ref="D97:E97"/>
    <mergeCell ref="F97:G97"/>
    <mergeCell ref="I97:K97"/>
    <mergeCell ref="A137:K137"/>
    <mergeCell ref="A138:K138"/>
    <mergeCell ref="A139:K139"/>
    <mergeCell ref="A140:K140"/>
    <mergeCell ref="A141:K141"/>
    <mergeCell ref="A142:K142"/>
    <mergeCell ref="A130:J130"/>
    <mergeCell ref="A132:K132"/>
    <mergeCell ref="A133:K133"/>
    <mergeCell ref="A134:K134"/>
    <mergeCell ref="A135:K135"/>
    <mergeCell ref="A136:K136"/>
    <mergeCell ref="A125:C125"/>
    <mergeCell ref="D125:E125"/>
    <mergeCell ref="F125:G125"/>
    <mergeCell ref="I125:K125"/>
    <mergeCell ref="A127:K127"/>
    <mergeCell ref="A128:K128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98:C98"/>
    <mergeCell ref="D98:E98"/>
    <mergeCell ref="F98:G98"/>
    <mergeCell ref="I98:K98"/>
    <mergeCell ref="A100:K100"/>
    <mergeCell ref="A102:C102"/>
    <mergeCell ref="D102:E102"/>
    <mergeCell ref="F102:G102"/>
    <mergeCell ref="I102:K102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88:K88"/>
    <mergeCell ref="A89:K89"/>
    <mergeCell ref="A90:C90"/>
    <mergeCell ref="D90:E90"/>
    <mergeCell ref="F90:G90"/>
    <mergeCell ref="I90:K90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23:C23"/>
    <mergeCell ref="D23:E23"/>
    <mergeCell ref="F23:G23"/>
    <mergeCell ref="H23:J23"/>
    <mergeCell ref="A31:J31"/>
    <mergeCell ref="A33:J33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2:J2"/>
    <mergeCell ref="A3:J3"/>
    <mergeCell ref="A4:J4"/>
    <mergeCell ref="A5:I5"/>
    <mergeCell ref="A6:J6"/>
    <mergeCell ref="A7:J7"/>
    <mergeCell ref="A13:J13"/>
    <mergeCell ref="A15:J15"/>
    <mergeCell ref="A16:J16"/>
  </mergeCells>
  <pageMargins left="0.31496062992125984" right="0" top="0.39370078740157483" bottom="0.19685039370078741" header="0.31496062992125984" footer="0.31496062992125984"/>
  <pageSetup paperSize="9" scale="89" fitToHeight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2"/>
  <sheetViews>
    <sheetView topLeftCell="A124" zoomScaleNormal="100" workbookViewId="0">
      <selection activeCell="A128" sqref="A128:XFD131"/>
    </sheetView>
  </sheetViews>
  <sheetFormatPr defaultRowHeight="15" x14ac:dyDescent="0.25"/>
  <cols>
    <col min="3" max="3" width="10.140625" customWidth="1"/>
    <col min="4" max="7" width="10.7109375" customWidth="1"/>
    <col min="8" max="8" width="20.7109375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274"/>
      <c r="B5" s="201"/>
      <c r="C5" s="201"/>
      <c r="D5" s="201"/>
      <c r="E5" s="201"/>
      <c r="F5" s="201"/>
      <c r="G5" s="201"/>
      <c r="H5" s="201"/>
      <c r="I5" s="201"/>
    </row>
    <row r="6" spans="1:10" x14ac:dyDescent="0.25">
      <c r="A6" s="316" t="s">
        <v>127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38.75" customHeight="1" x14ac:dyDescent="0.25">
      <c r="A10" s="282" t="s">
        <v>45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93.75" customHeight="1" x14ac:dyDescent="0.25">
      <c r="A11" s="277" t="s">
        <v>153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27.75" customHeight="1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86.25" customHeight="1" x14ac:dyDescent="0.25">
      <c r="A13" s="277" t="s">
        <v>152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15.75" x14ac:dyDescent="0.25">
      <c r="A14" s="274" t="s">
        <v>4</v>
      </c>
      <c r="B14" s="201"/>
      <c r="C14" s="201"/>
      <c r="D14" s="201"/>
      <c r="E14" s="201"/>
      <c r="F14" s="201"/>
      <c r="G14" s="201"/>
      <c r="H14" s="201"/>
      <c r="I14" s="201"/>
      <c r="J14" s="201"/>
    </row>
    <row r="15" spans="1:10" ht="15.75" x14ac:dyDescent="0.25">
      <c r="A15" s="272" t="s">
        <v>116</v>
      </c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ht="15.75" x14ac:dyDescent="0.25">
      <c r="A16" s="2"/>
      <c r="B16" s="67"/>
      <c r="C16" s="67"/>
      <c r="D16" s="67"/>
      <c r="E16" s="67"/>
      <c r="F16" s="67"/>
      <c r="G16" s="67"/>
      <c r="H16" s="67"/>
      <c r="I16" s="67"/>
      <c r="J16" s="67"/>
    </row>
    <row r="17" spans="1:11" ht="15.75" x14ac:dyDescent="0.25">
      <c r="A17" s="266"/>
      <c r="B17" s="267"/>
      <c r="C17" s="267"/>
      <c r="D17" s="215" t="s">
        <v>24</v>
      </c>
      <c r="E17" s="215"/>
      <c r="F17" s="215" t="s">
        <v>6</v>
      </c>
      <c r="G17" s="215"/>
      <c r="H17" s="266" t="s">
        <v>14</v>
      </c>
      <c r="I17" s="215"/>
      <c r="J17" s="215"/>
    </row>
    <row r="18" spans="1:11" ht="30" customHeight="1" x14ac:dyDescent="0.25">
      <c r="A18" s="258" t="s">
        <v>7</v>
      </c>
      <c r="B18" s="259"/>
      <c r="C18" s="259"/>
      <c r="D18" s="315">
        <v>8548482</v>
      </c>
      <c r="E18" s="315"/>
      <c r="F18" s="315">
        <f>D18+H18</f>
        <v>8842723</v>
      </c>
      <c r="G18" s="315"/>
      <c r="H18" s="285">
        <f>293405+836</f>
        <v>294241</v>
      </c>
      <c r="I18" s="285"/>
      <c r="J18" s="285"/>
    </row>
    <row r="19" spans="1:11" ht="15.75" x14ac:dyDescent="0.25">
      <c r="A19" s="258" t="s">
        <v>8</v>
      </c>
      <c r="B19" s="259"/>
      <c r="C19" s="259"/>
      <c r="D19" s="315">
        <v>799828.4</v>
      </c>
      <c r="E19" s="315"/>
      <c r="F19" s="315">
        <f>D19+H19</f>
        <v>798992.4</v>
      </c>
      <c r="G19" s="315"/>
      <c r="H19" s="285">
        <v>-836</v>
      </c>
      <c r="I19" s="285"/>
      <c r="J19" s="285"/>
    </row>
    <row r="20" spans="1:11" ht="15.75" x14ac:dyDescent="0.25">
      <c r="A20" s="258" t="s">
        <v>9</v>
      </c>
      <c r="B20" s="259"/>
      <c r="C20" s="259"/>
      <c r="D20" s="315">
        <v>0</v>
      </c>
      <c r="E20" s="315"/>
      <c r="F20" s="315">
        <f>D20+H20</f>
        <v>0</v>
      </c>
      <c r="G20" s="315"/>
      <c r="H20" s="285"/>
      <c r="I20" s="285"/>
      <c r="J20" s="285"/>
    </row>
    <row r="21" spans="1:11" ht="51.75" customHeight="1" x14ac:dyDescent="0.25">
      <c r="A21" s="263" t="s">
        <v>10</v>
      </c>
      <c r="B21" s="264"/>
      <c r="C21" s="265"/>
      <c r="D21" s="315">
        <v>1037797.6</v>
      </c>
      <c r="E21" s="315"/>
      <c r="F21" s="315">
        <f>D21+H21</f>
        <v>744392.6</v>
      </c>
      <c r="G21" s="315"/>
      <c r="H21" s="285">
        <v>-293405</v>
      </c>
      <c r="I21" s="285"/>
      <c r="J21" s="285"/>
    </row>
    <row r="22" spans="1:11" ht="15.75" x14ac:dyDescent="0.25">
      <c r="A22" s="266" t="s">
        <v>11</v>
      </c>
      <c r="B22" s="268"/>
      <c r="C22" s="268"/>
      <c r="D22" s="313">
        <f>D18+D19+D20+D21</f>
        <v>10386108</v>
      </c>
      <c r="E22" s="313"/>
      <c r="F22" s="313">
        <f>D22+H22</f>
        <v>10386108</v>
      </c>
      <c r="G22" s="313"/>
      <c r="H22" s="287">
        <f>H18+H19+H20+H21</f>
        <v>0</v>
      </c>
      <c r="I22" s="314"/>
      <c r="J22" s="314"/>
    </row>
    <row r="23" spans="1:11" ht="15.75" x14ac:dyDescent="0.25">
      <c r="A23" s="19"/>
      <c r="B23" s="20"/>
      <c r="C23" s="20"/>
      <c r="D23" s="58"/>
      <c r="E23" s="58"/>
      <c r="F23" s="58"/>
      <c r="G23" s="58"/>
      <c r="H23" s="22"/>
      <c r="I23" s="10"/>
      <c r="J23" s="10"/>
    </row>
    <row r="24" spans="1:11" ht="15.75" x14ac:dyDescent="0.25">
      <c r="A24" s="19"/>
      <c r="B24" s="20"/>
      <c r="C24" s="20"/>
      <c r="D24" s="10"/>
      <c r="E24" s="21"/>
      <c r="F24" s="10"/>
      <c r="G24" s="21"/>
      <c r="H24" s="22"/>
      <c r="I24" s="10"/>
      <c r="J24" s="10"/>
    </row>
    <row r="25" spans="1:11" ht="15.75" x14ac:dyDescent="0.25">
      <c r="A25" s="272" t="s">
        <v>104</v>
      </c>
      <c r="B25" s="273"/>
      <c r="C25" s="273"/>
      <c r="D25" s="273"/>
      <c r="E25" s="273"/>
      <c r="F25" s="273"/>
      <c r="G25" s="273"/>
      <c r="H25" s="273"/>
      <c r="I25" s="273"/>
      <c r="J25" s="273"/>
    </row>
    <row r="26" spans="1:11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</row>
    <row r="27" spans="1:11" x14ac:dyDescent="0.25">
      <c r="A27" s="257" t="s">
        <v>12</v>
      </c>
      <c r="B27" s="257"/>
      <c r="C27" s="257"/>
      <c r="D27" s="257"/>
      <c r="E27" s="257"/>
      <c r="F27" s="257"/>
      <c r="G27" s="257"/>
      <c r="H27" s="257"/>
      <c r="I27" s="257"/>
      <c r="J27" s="257"/>
    </row>
    <row r="28" spans="1:11" ht="10.5" customHeigh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</row>
    <row r="29" spans="1:11" s="3" customFormat="1" x14ac:dyDescent="0.25">
      <c r="A29" s="196"/>
      <c r="B29" s="196"/>
      <c r="C29" s="196"/>
      <c r="D29" s="215" t="s">
        <v>24</v>
      </c>
      <c r="E29" s="215"/>
      <c r="F29" s="215" t="s">
        <v>6</v>
      </c>
      <c r="G29" s="215"/>
      <c r="H29" s="65" t="s">
        <v>14</v>
      </c>
      <c r="I29" s="216" t="s">
        <v>13</v>
      </c>
      <c r="J29" s="217"/>
      <c r="K29" s="218"/>
    </row>
    <row r="30" spans="1:11" s="3" customFormat="1" ht="38.25" customHeight="1" x14ac:dyDescent="0.25">
      <c r="A30" s="256" t="s">
        <v>15</v>
      </c>
      <c r="B30" s="256"/>
      <c r="C30" s="256"/>
      <c r="D30" s="171">
        <f>2728054.57+1130434.88</f>
        <v>3858489.4499999997</v>
      </c>
      <c r="E30" s="172"/>
      <c r="F30" s="171">
        <f t="shared" ref="F30:F37" si="0">D30+H30</f>
        <v>3828320.11</v>
      </c>
      <c r="G30" s="172"/>
      <c r="H30" s="59">
        <v>-30169.34</v>
      </c>
      <c r="I30" s="300" t="s">
        <v>131</v>
      </c>
      <c r="J30" s="301"/>
      <c r="K30" s="302"/>
    </row>
    <row r="31" spans="1:11" s="3" customFormat="1" ht="33.75" customHeight="1" x14ac:dyDescent="0.25">
      <c r="A31" s="181" t="s">
        <v>16</v>
      </c>
      <c r="B31" s="182"/>
      <c r="C31" s="183"/>
      <c r="D31" s="254">
        <f>823872.48+341391.33</f>
        <v>1165263.81</v>
      </c>
      <c r="E31" s="255"/>
      <c r="F31" s="171">
        <f t="shared" si="0"/>
        <v>1156152.6700000002</v>
      </c>
      <c r="G31" s="172"/>
      <c r="H31" s="59">
        <v>-9111.14</v>
      </c>
      <c r="I31" s="310"/>
      <c r="J31" s="311"/>
      <c r="K31" s="312"/>
    </row>
    <row r="32" spans="1:11" s="3" customFormat="1" x14ac:dyDescent="0.25">
      <c r="A32" s="256" t="s">
        <v>18</v>
      </c>
      <c r="B32" s="256"/>
      <c r="C32" s="256"/>
      <c r="D32" s="171">
        <f>SUM(D33:E37)</f>
        <v>20286</v>
      </c>
      <c r="E32" s="172"/>
      <c r="F32" s="171">
        <f t="shared" si="0"/>
        <v>20286</v>
      </c>
      <c r="G32" s="172"/>
      <c r="H32" s="69">
        <f>SUM(H33:H37)</f>
        <v>0</v>
      </c>
      <c r="I32" s="244"/>
      <c r="J32" s="244"/>
      <c r="K32" s="244"/>
    </row>
    <row r="33" spans="1:11" s="3" customFormat="1" ht="15" customHeight="1" x14ac:dyDescent="0.25">
      <c r="A33" s="252" t="s">
        <v>25</v>
      </c>
      <c r="B33" s="253"/>
      <c r="C33" s="197"/>
      <c r="D33" s="294">
        <v>14400</v>
      </c>
      <c r="E33" s="295"/>
      <c r="F33" s="294">
        <f t="shared" si="0"/>
        <v>14400</v>
      </c>
      <c r="G33" s="296"/>
      <c r="H33" s="71"/>
      <c r="I33" s="165"/>
      <c r="J33" s="166"/>
      <c r="K33" s="167"/>
    </row>
    <row r="34" spans="1:11" s="3" customFormat="1" x14ac:dyDescent="0.25">
      <c r="A34" s="252" t="s">
        <v>26</v>
      </c>
      <c r="B34" s="253"/>
      <c r="C34" s="197"/>
      <c r="D34" s="294">
        <v>2640</v>
      </c>
      <c r="E34" s="295"/>
      <c r="F34" s="294">
        <f t="shared" si="0"/>
        <v>2640</v>
      </c>
      <c r="G34" s="296"/>
      <c r="H34" s="71"/>
      <c r="I34" s="244"/>
      <c r="J34" s="244"/>
      <c r="K34" s="244"/>
    </row>
    <row r="35" spans="1:11" s="3" customFormat="1" x14ac:dyDescent="0.25">
      <c r="A35" s="252" t="s">
        <v>27</v>
      </c>
      <c r="B35" s="253"/>
      <c r="C35" s="197"/>
      <c r="D35" s="294">
        <v>1320</v>
      </c>
      <c r="E35" s="295"/>
      <c r="F35" s="294">
        <f t="shared" si="0"/>
        <v>1320</v>
      </c>
      <c r="G35" s="296"/>
      <c r="H35" s="71"/>
      <c r="I35" s="244"/>
      <c r="J35" s="244"/>
      <c r="K35" s="244"/>
    </row>
    <row r="36" spans="1:11" s="3" customFormat="1" ht="25.5" customHeight="1" x14ac:dyDescent="0.25">
      <c r="A36" s="154" t="s">
        <v>28</v>
      </c>
      <c r="B36" s="193"/>
      <c r="C36" s="194"/>
      <c r="D36" s="294">
        <v>252</v>
      </c>
      <c r="E36" s="295"/>
      <c r="F36" s="294">
        <f t="shared" si="0"/>
        <v>252</v>
      </c>
      <c r="G36" s="296"/>
      <c r="H36" s="71"/>
      <c r="I36" s="165"/>
      <c r="J36" s="166"/>
      <c r="K36" s="167"/>
    </row>
    <row r="37" spans="1:11" s="3" customFormat="1" ht="19.5" customHeight="1" x14ac:dyDescent="0.25">
      <c r="A37" s="252" t="s">
        <v>47</v>
      </c>
      <c r="B37" s="253"/>
      <c r="C37" s="197"/>
      <c r="D37" s="294">
        <v>1674</v>
      </c>
      <c r="E37" s="295"/>
      <c r="F37" s="294">
        <f t="shared" si="0"/>
        <v>1674</v>
      </c>
      <c r="G37" s="296"/>
      <c r="H37" s="71"/>
      <c r="I37" s="165"/>
      <c r="J37" s="166"/>
      <c r="K37" s="167"/>
    </row>
    <row r="38" spans="1:11" s="3" customFormat="1" ht="29.25" customHeight="1" x14ac:dyDescent="0.25">
      <c r="A38" s="181" t="s">
        <v>17</v>
      </c>
      <c r="B38" s="182"/>
      <c r="C38" s="183"/>
      <c r="D38" s="171">
        <f>SUM(D39:E41)</f>
        <v>545951.28</v>
      </c>
      <c r="E38" s="172"/>
      <c r="F38" s="171">
        <f>H38+D38</f>
        <v>545951.28</v>
      </c>
      <c r="G38" s="172"/>
      <c r="H38" s="69">
        <f>SUM(H39:H41)</f>
        <v>0</v>
      </c>
      <c r="I38" s="244"/>
      <c r="J38" s="244"/>
      <c r="K38" s="244"/>
    </row>
    <row r="39" spans="1:11" s="3" customFormat="1" ht="15" customHeight="1" x14ac:dyDescent="0.25">
      <c r="A39" s="154" t="s">
        <v>29</v>
      </c>
      <c r="B39" s="163"/>
      <c r="C39" s="164"/>
      <c r="D39" s="294">
        <v>512110</v>
      </c>
      <c r="E39" s="295"/>
      <c r="F39" s="294">
        <f>H39+D39</f>
        <v>512110</v>
      </c>
      <c r="G39" s="296"/>
      <c r="H39" s="69"/>
      <c r="I39" s="160"/>
      <c r="J39" s="161"/>
      <c r="K39" s="162"/>
    </row>
    <row r="40" spans="1:11" s="3" customFormat="1" ht="25.5" customHeight="1" x14ac:dyDescent="0.25">
      <c r="A40" s="154" t="s">
        <v>30</v>
      </c>
      <c r="B40" s="163"/>
      <c r="C40" s="164"/>
      <c r="D40" s="294">
        <v>5406.38</v>
      </c>
      <c r="E40" s="295"/>
      <c r="F40" s="294">
        <f>H40+D40</f>
        <v>5406.38</v>
      </c>
      <c r="G40" s="296"/>
      <c r="H40" s="71"/>
      <c r="I40" s="165"/>
      <c r="J40" s="166"/>
      <c r="K40" s="167"/>
    </row>
    <row r="41" spans="1:11" s="3" customFormat="1" ht="25.5" customHeight="1" x14ac:dyDescent="0.25">
      <c r="A41" s="154" t="s">
        <v>52</v>
      </c>
      <c r="B41" s="163"/>
      <c r="C41" s="164"/>
      <c r="D41" s="294">
        <v>28434.9</v>
      </c>
      <c r="E41" s="295"/>
      <c r="F41" s="294">
        <f>H41+D41</f>
        <v>28434.9</v>
      </c>
      <c r="G41" s="296"/>
      <c r="H41" s="72"/>
      <c r="I41" s="165"/>
      <c r="J41" s="166"/>
      <c r="K41" s="167"/>
    </row>
    <row r="42" spans="1:11" s="3" customFormat="1" ht="39" customHeight="1" x14ac:dyDescent="0.25">
      <c r="A42" s="181" t="s">
        <v>19</v>
      </c>
      <c r="B42" s="182"/>
      <c r="C42" s="183"/>
      <c r="D42" s="171">
        <f>SUM(D43:E49)</f>
        <v>273162</v>
      </c>
      <c r="E42" s="172"/>
      <c r="F42" s="171">
        <f>D42+H42</f>
        <v>269802.40000000002</v>
      </c>
      <c r="G42" s="172"/>
      <c r="H42" s="69">
        <f>SUM(H43:H49)</f>
        <v>-3359.6</v>
      </c>
      <c r="I42" s="198"/>
      <c r="J42" s="199"/>
      <c r="K42" s="200"/>
    </row>
    <row r="43" spans="1:11" s="3" customFormat="1" ht="26.25" customHeight="1" x14ac:dyDescent="0.25">
      <c r="A43" s="154" t="s">
        <v>31</v>
      </c>
      <c r="B43" s="163"/>
      <c r="C43" s="164"/>
      <c r="D43" s="290">
        <v>22524</v>
      </c>
      <c r="E43" s="291"/>
      <c r="F43" s="294">
        <f t="shared" ref="F43:F49" si="1">D43+H43</f>
        <v>22524</v>
      </c>
      <c r="G43" s="296"/>
      <c r="H43" s="73"/>
      <c r="I43" s="165"/>
      <c r="J43" s="166"/>
      <c r="K43" s="167"/>
    </row>
    <row r="44" spans="1:11" s="3" customFormat="1" ht="105" customHeight="1" x14ac:dyDescent="0.25">
      <c r="A44" s="154" t="s">
        <v>83</v>
      </c>
      <c r="B44" s="163"/>
      <c r="C44" s="164"/>
      <c r="D44" s="290">
        <f>11700+7800+9000</f>
        <v>28500</v>
      </c>
      <c r="E44" s="291"/>
      <c r="F44" s="294">
        <f t="shared" si="1"/>
        <v>28500</v>
      </c>
      <c r="G44" s="296"/>
      <c r="H44" s="73"/>
      <c r="I44" s="165"/>
      <c r="J44" s="166"/>
      <c r="K44" s="167"/>
    </row>
    <row r="45" spans="1:11" s="3" customFormat="1" ht="28.5" customHeight="1" x14ac:dyDescent="0.25">
      <c r="A45" s="154" t="s">
        <v>32</v>
      </c>
      <c r="B45" s="163"/>
      <c r="C45" s="164"/>
      <c r="D45" s="290">
        <v>6000</v>
      </c>
      <c r="E45" s="291"/>
      <c r="F45" s="294">
        <f t="shared" si="1"/>
        <v>6000</v>
      </c>
      <c r="G45" s="296"/>
      <c r="H45" s="73"/>
      <c r="I45" s="165"/>
      <c r="J45" s="166"/>
      <c r="K45" s="167"/>
    </row>
    <row r="46" spans="1:11" s="3" customFormat="1" ht="92.25" customHeight="1" x14ac:dyDescent="0.25">
      <c r="A46" s="154" t="s">
        <v>61</v>
      </c>
      <c r="B46" s="163"/>
      <c r="C46" s="164"/>
      <c r="D46" s="290">
        <f>23500+90200</f>
        <v>113700</v>
      </c>
      <c r="E46" s="291"/>
      <c r="F46" s="294">
        <f t="shared" si="1"/>
        <v>112838.39999999999</v>
      </c>
      <c r="G46" s="296"/>
      <c r="H46" s="71">
        <v>-861.6</v>
      </c>
      <c r="I46" s="165" t="s">
        <v>118</v>
      </c>
      <c r="J46" s="166"/>
      <c r="K46" s="167"/>
    </row>
    <row r="47" spans="1:11" s="3" customFormat="1" ht="18" customHeight="1" x14ac:dyDescent="0.25">
      <c r="A47" s="154" t="s">
        <v>84</v>
      </c>
      <c r="B47" s="163"/>
      <c r="C47" s="164"/>
      <c r="D47" s="290">
        <f>1670*42</f>
        <v>70140</v>
      </c>
      <c r="E47" s="291"/>
      <c r="F47" s="294">
        <f t="shared" si="1"/>
        <v>70140</v>
      </c>
      <c r="G47" s="296"/>
      <c r="H47" s="71"/>
      <c r="I47" s="165"/>
      <c r="J47" s="166"/>
      <c r="K47" s="167"/>
    </row>
    <row r="48" spans="1:11" s="3" customFormat="1" ht="44.25" customHeight="1" x14ac:dyDescent="0.25">
      <c r="A48" s="154" t="s">
        <v>33</v>
      </c>
      <c r="B48" s="163"/>
      <c r="C48" s="164"/>
      <c r="D48" s="290">
        <v>22498</v>
      </c>
      <c r="E48" s="291"/>
      <c r="F48" s="294">
        <f t="shared" si="1"/>
        <v>20000</v>
      </c>
      <c r="G48" s="296"/>
      <c r="H48" s="73">
        <v>-2498</v>
      </c>
      <c r="I48" s="165" t="s">
        <v>118</v>
      </c>
      <c r="J48" s="166"/>
      <c r="K48" s="167"/>
    </row>
    <row r="49" spans="1:11" s="3" customFormat="1" ht="24.75" customHeight="1" x14ac:dyDescent="0.25">
      <c r="A49" s="154" t="s">
        <v>55</v>
      </c>
      <c r="B49" s="155"/>
      <c r="C49" s="156"/>
      <c r="D49" s="290">
        <v>9800</v>
      </c>
      <c r="E49" s="309"/>
      <c r="F49" s="294">
        <f t="shared" si="1"/>
        <v>9800</v>
      </c>
      <c r="G49" s="296"/>
      <c r="H49" s="73"/>
      <c r="I49" s="198"/>
      <c r="J49" s="199"/>
      <c r="K49" s="200"/>
    </row>
    <row r="50" spans="1:11" s="3" customFormat="1" ht="30.75" customHeight="1" x14ac:dyDescent="0.25">
      <c r="A50" s="181" t="s">
        <v>20</v>
      </c>
      <c r="B50" s="182"/>
      <c r="C50" s="183"/>
      <c r="D50" s="171">
        <f>SUM(D52:E63)</f>
        <v>2273885.87</v>
      </c>
      <c r="E50" s="172"/>
      <c r="F50" s="171">
        <f>SUM(F52:G63)</f>
        <v>2594201.87</v>
      </c>
      <c r="G50" s="172"/>
      <c r="H50" s="59">
        <f>SUM(H51:H63)</f>
        <v>320316</v>
      </c>
      <c r="I50" s="244"/>
      <c r="J50" s="244"/>
      <c r="K50" s="244"/>
    </row>
    <row r="51" spans="1:11" s="3" customFormat="1" ht="77.25" hidden="1" customHeight="1" x14ac:dyDescent="0.25">
      <c r="A51" s="154" t="s">
        <v>85</v>
      </c>
      <c r="B51" s="193"/>
      <c r="C51" s="194"/>
      <c r="D51" s="306">
        <f>9180+22320</f>
        <v>31500</v>
      </c>
      <c r="E51" s="308"/>
      <c r="F51" s="306">
        <f t="shared" ref="F51:F65" si="2">D51+H51</f>
        <v>31500</v>
      </c>
      <c r="G51" s="308"/>
      <c r="H51" s="75"/>
      <c r="I51" s="165"/>
      <c r="J51" s="189"/>
      <c r="K51" s="190"/>
    </row>
    <row r="52" spans="1:11" s="3" customFormat="1" ht="58.5" customHeight="1" x14ac:dyDescent="0.25">
      <c r="A52" s="154" t="s">
        <v>109</v>
      </c>
      <c r="B52" s="163"/>
      <c r="C52" s="164"/>
      <c r="D52" s="306">
        <v>6500</v>
      </c>
      <c r="E52" s="307"/>
      <c r="F52" s="306">
        <f t="shared" si="2"/>
        <v>9880</v>
      </c>
      <c r="G52" s="308"/>
      <c r="H52" s="75">
        <v>3380</v>
      </c>
      <c r="I52" s="165" t="s">
        <v>125</v>
      </c>
      <c r="J52" s="166"/>
      <c r="K52" s="167"/>
    </row>
    <row r="53" spans="1:11" s="3" customFormat="1" ht="68.25" customHeight="1" x14ac:dyDescent="0.25">
      <c r="A53" s="154" t="s">
        <v>34</v>
      </c>
      <c r="B53" s="163"/>
      <c r="C53" s="164"/>
      <c r="D53" s="306">
        <v>20607.599999999999</v>
      </c>
      <c r="E53" s="307"/>
      <c r="F53" s="306">
        <f t="shared" si="2"/>
        <v>20607.599999999999</v>
      </c>
      <c r="G53" s="308"/>
      <c r="H53" s="75"/>
      <c r="I53" s="245"/>
      <c r="J53" s="246"/>
      <c r="K53" s="247"/>
    </row>
    <row r="54" spans="1:11" s="3" customFormat="1" ht="46.5" customHeight="1" x14ac:dyDescent="0.25">
      <c r="A54" s="154" t="s">
        <v>56</v>
      </c>
      <c r="B54" s="163"/>
      <c r="C54" s="164"/>
      <c r="D54" s="306">
        <v>26687.439999999999</v>
      </c>
      <c r="E54" s="307"/>
      <c r="F54" s="306">
        <f t="shared" si="2"/>
        <v>22423.439999999999</v>
      </c>
      <c r="G54" s="308"/>
      <c r="H54" s="75">
        <f>-3380-884</f>
        <v>-4264</v>
      </c>
      <c r="I54" s="165" t="s">
        <v>118</v>
      </c>
      <c r="J54" s="166"/>
      <c r="K54" s="167"/>
    </row>
    <row r="55" spans="1:11" s="3" customFormat="1" ht="39" customHeight="1" x14ac:dyDescent="0.25">
      <c r="A55" s="154" t="s">
        <v>35</v>
      </c>
      <c r="B55" s="163"/>
      <c r="C55" s="164"/>
      <c r="D55" s="306">
        <v>34350.910000000003</v>
      </c>
      <c r="E55" s="307"/>
      <c r="F55" s="306">
        <f t="shared" si="2"/>
        <v>34350.910000000003</v>
      </c>
      <c r="G55" s="308"/>
      <c r="H55" s="77"/>
      <c r="I55" s="160"/>
      <c r="J55" s="161"/>
      <c r="K55" s="162"/>
    </row>
    <row r="56" spans="1:11" s="3" customFormat="1" ht="29.25" customHeight="1" x14ac:dyDescent="0.25">
      <c r="A56" s="154" t="s">
        <v>36</v>
      </c>
      <c r="B56" s="163"/>
      <c r="C56" s="164"/>
      <c r="D56" s="306">
        <v>34081.919999999998</v>
      </c>
      <c r="E56" s="307"/>
      <c r="F56" s="306">
        <f t="shared" si="2"/>
        <v>34081.919999999998</v>
      </c>
      <c r="G56" s="308"/>
      <c r="H56" s="77"/>
      <c r="I56" s="165"/>
      <c r="J56" s="166"/>
      <c r="K56" s="167"/>
    </row>
    <row r="57" spans="1:11" s="3" customFormat="1" ht="29.25" customHeight="1" x14ac:dyDescent="0.25">
      <c r="A57" s="154" t="s">
        <v>37</v>
      </c>
      <c r="B57" s="163"/>
      <c r="C57" s="164"/>
      <c r="D57" s="306">
        <v>302400</v>
      </c>
      <c r="E57" s="307"/>
      <c r="F57" s="306">
        <f t="shared" si="2"/>
        <v>302400</v>
      </c>
      <c r="G57" s="308"/>
      <c r="H57" s="76"/>
      <c r="I57" s="165"/>
      <c r="J57" s="166"/>
      <c r="K57" s="167"/>
    </row>
    <row r="58" spans="1:11" s="3" customFormat="1" ht="29.25" customHeight="1" x14ac:dyDescent="0.25">
      <c r="A58" s="154" t="s">
        <v>63</v>
      </c>
      <c r="B58" s="163"/>
      <c r="C58" s="164"/>
      <c r="D58" s="306">
        <v>10000</v>
      </c>
      <c r="E58" s="307"/>
      <c r="F58" s="306">
        <f t="shared" si="2"/>
        <v>10000</v>
      </c>
      <c r="G58" s="308"/>
      <c r="H58" s="76"/>
      <c r="I58" s="165"/>
      <c r="J58" s="166"/>
      <c r="K58" s="167"/>
    </row>
    <row r="59" spans="1:11" s="3" customFormat="1" ht="40.5" customHeight="1" x14ac:dyDescent="0.25">
      <c r="A59" s="154" t="s">
        <v>50</v>
      </c>
      <c r="B59" s="163"/>
      <c r="C59" s="164"/>
      <c r="D59" s="294">
        <v>5000</v>
      </c>
      <c r="E59" s="295"/>
      <c r="F59" s="294">
        <f>D59+H59</f>
        <v>4000</v>
      </c>
      <c r="G59" s="296"/>
      <c r="H59" s="71">
        <v>-1000</v>
      </c>
      <c r="I59" s="165" t="s">
        <v>118</v>
      </c>
      <c r="J59" s="166"/>
      <c r="K59" s="167"/>
    </row>
    <row r="60" spans="1:11" s="3" customFormat="1" ht="36.75" customHeight="1" x14ac:dyDescent="0.25">
      <c r="A60" s="154" t="s">
        <v>71</v>
      </c>
      <c r="B60" s="163"/>
      <c r="C60" s="164"/>
      <c r="D60" s="294">
        <v>16580</v>
      </c>
      <c r="E60" s="295"/>
      <c r="F60" s="294">
        <f>D60+H60</f>
        <v>17580</v>
      </c>
      <c r="G60" s="296"/>
      <c r="H60" s="71">
        <v>1000</v>
      </c>
      <c r="I60" s="165" t="s">
        <v>125</v>
      </c>
      <c r="J60" s="166"/>
      <c r="K60" s="167"/>
    </row>
    <row r="61" spans="1:11" s="3" customFormat="1" ht="67.5" customHeight="1" x14ac:dyDescent="0.25">
      <c r="A61" s="154" t="s">
        <v>49</v>
      </c>
      <c r="B61" s="155"/>
      <c r="C61" s="156"/>
      <c r="D61" s="294">
        <v>13000</v>
      </c>
      <c r="E61" s="295"/>
      <c r="F61" s="294">
        <f>D61+H61</f>
        <v>15000</v>
      </c>
      <c r="G61" s="296"/>
      <c r="H61" s="71">
        <v>2000</v>
      </c>
      <c r="I61" s="165" t="s">
        <v>128</v>
      </c>
      <c r="J61" s="166"/>
      <c r="K61" s="167"/>
    </row>
    <row r="62" spans="1:11" s="3" customFormat="1" ht="16.5" customHeight="1" x14ac:dyDescent="0.25">
      <c r="A62" s="154" t="s">
        <v>51</v>
      </c>
      <c r="B62" s="163"/>
      <c r="C62" s="164"/>
      <c r="D62" s="294">
        <v>40678</v>
      </c>
      <c r="E62" s="295"/>
      <c r="F62" s="294">
        <f>D62+H62</f>
        <v>40678</v>
      </c>
      <c r="G62" s="296"/>
      <c r="H62" s="72"/>
      <c r="I62" s="165"/>
      <c r="J62" s="166"/>
      <c r="K62" s="167"/>
    </row>
    <row r="63" spans="1:11" s="3" customFormat="1" ht="48.75" customHeight="1" x14ac:dyDescent="0.25">
      <c r="A63" s="154" t="s">
        <v>111</v>
      </c>
      <c r="B63" s="163"/>
      <c r="C63" s="164"/>
      <c r="D63" s="306">
        <f>840000+924000</f>
        <v>1764000</v>
      </c>
      <c r="E63" s="307"/>
      <c r="F63" s="306">
        <f t="shared" si="2"/>
        <v>2083200</v>
      </c>
      <c r="G63" s="308"/>
      <c r="H63" s="75">
        <v>319200</v>
      </c>
      <c r="I63" s="198" t="s">
        <v>120</v>
      </c>
      <c r="J63" s="199"/>
      <c r="K63" s="200"/>
    </row>
    <row r="64" spans="1:11" ht="41.25" customHeight="1" x14ac:dyDescent="0.25">
      <c r="A64" s="181" t="s">
        <v>48</v>
      </c>
      <c r="B64" s="182"/>
      <c r="C64" s="183"/>
      <c r="D64" s="171">
        <f>D65</f>
        <v>0</v>
      </c>
      <c r="E64" s="172"/>
      <c r="F64" s="171">
        <f t="shared" si="2"/>
        <v>6200</v>
      </c>
      <c r="G64" s="172"/>
      <c r="H64" s="69">
        <f>SUM(H65:H65)</f>
        <v>6200</v>
      </c>
      <c r="I64" s="198" t="s">
        <v>120</v>
      </c>
      <c r="J64" s="199"/>
      <c r="K64" s="200"/>
    </row>
    <row r="65" spans="1:11" s="3" customFormat="1" ht="23.25" customHeight="1" x14ac:dyDescent="0.25">
      <c r="A65" s="154" t="s">
        <v>101</v>
      </c>
      <c r="B65" s="163"/>
      <c r="C65" s="164"/>
      <c r="D65" s="294"/>
      <c r="E65" s="295"/>
      <c r="F65" s="294">
        <f t="shared" si="2"/>
        <v>6200</v>
      </c>
      <c r="G65" s="296"/>
      <c r="H65" s="78">
        <v>6200</v>
      </c>
      <c r="I65" s="160"/>
      <c r="J65" s="161"/>
      <c r="K65" s="162"/>
    </row>
    <row r="66" spans="1:11" s="3" customFormat="1" ht="45.75" customHeight="1" x14ac:dyDescent="0.25">
      <c r="A66" s="181" t="s">
        <v>21</v>
      </c>
      <c r="B66" s="182"/>
      <c r="C66" s="183"/>
      <c r="D66" s="171">
        <f>SUM(D67:E67)</f>
        <v>55000</v>
      </c>
      <c r="E66" s="172"/>
      <c r="F66" s="171">
        <f>D66+H66</f>
        <v>58500</v>
      </c>
      <c r="G66" s="172"/>
      <c r="H66" s="69">
        <v>3500</v>
      </c>
      <c r="I66" s="244"/>
      <c r="J66" s="244"/>
      <c r="K66" s="244"/>
    </row>
    <row r="67" spans="1:11" s="3" customFormat="1" ht="41.25" customHeight="1" x14ac:dyDescent="0.25">
      <c r="A67" s="154" t="s">
        <v>64</v>
      </c>
      <c r="B67" s="163"/>
      <c r="C67" s="164"/>
      <c r="D67" s="294">
        <v>55000</v>
      </c>
      <c r="E67" s="295"/>
      <c r="F67" s="294">
        <f>D67+H67</f>
        <v>58500</v>
      </c>
      <c r="G67" s="296"/>
      <c r="H67" s="73">
        <v>3500</v>
      </c>
      <c r="I67" s="165" t="s">
        <v>119</v>
      </c>
      <c r="J67" s="166"/>
      <c r="K67" s="167"/>
    </row>
    <row r="68" spans="1:11" s="39" customFormat="1" ht="57" customHeight="1" x14ac:dyDescent="0.25">
      <c r="A68" s="168" t="s">
        <v>57</v>
      </c>
      <c r="B68" s="169"/>
      <c r="C68" s="170"/>
      <c r="D68" s="171">
        <v>4120</v>
      </c>
      <c r="E68" s="172"/>
      <c r="F68" s="171">
        <f t="shared" ref="F68:F73" si="3">D68+H68</f>
        <v>4120</v>
      </c>
      <c r="G68" s="172"/>
      <c r="H68" s="59"/>
      <c r="I68" s="165"/>
      <c r="J68" s="166"/>
      <c r="K68" s="167"/>
    </row>
    <row r="69" spans="1:11" s="39" customFormat="1" ht="57" customHeight="1" x14ac:dyDescent="0.25">
      <c r="A69" s="168" t="s">
        <v>88</v>
      </c>
      <c r="B69" s="238"/>
      <c r="C69" s="239"/>
      <c r="D69" s="171">
        <f>SUM(D70:E73)</f>
        <v>310120</v>
      </c>
      <c r="E69" s="228"/>
      <c r="F69" s="171">
        <f t="shared" si="3"/>
        <v>310120</v>
      </c>
      <c r="G69" s="172"/>
      <c r="H69" s="59">
        <f>H72</f>
        <v>0</v>
      </c>
      <c r="I69" s="241"/>
      <c r="J69" s="242"/>
      <c r="K69" s="243"/>
    </row>
    <row r="70" spans="1:11" s="3" customFormat="1" ht="27.75" customHeight="1" x14ac:dyDescent="0.25">
      <c r="A70" s="154" t="s">
        <v>65</v>
      </c>
      <c r="B70" s="163"/>
      <c r="C70" s="164"/>
      <c r="D70" s="294">
        <v>1600</v>
      </c>
      <c r="E70" s="295"/>
      <c r="F70" s="294">
        <f t="shared" si="3"/>
        <v>1600</v>
      </c>
      <c r="G70" s="296"/>
      <c r="H70" s="72"/>
      <c r="I70" s="160"/>
      <c r="J70" s="161"/>
      <c r="K70" s="162"/>
    </row>
    <row r="71" spans="1:11" s="3" customFormat="1" ht="24" customHeight="1" x14ac:dyDescent="0.25">
      <c r="A71" s="154" t="s">
        <v>66</v>
      </c>
      <c r="B71" s="163"/>
      <c r="C71" s="164"/>
      <c r="D71" s="294">
        <v>3120</v>
      </c>
      <c r="E71" s="295"/>
      <c r="F71" s="294">
        <f t="shared" si="3"/>
        <v>3120</v>
      </c>
      <c r="G71" s="296"/>
      <c r="H71" s="72"/>
      <c r="I71" s="160"/>
      <c r="J71" s="161"/>
      <c r="K71" s="162"/>
    </row>
    <row r="72" spans="1:11" s="3" customFormat="1" ht="21" customHeight="1" x14ac:dyDescent="0.25">
      <c r="A72" s="154" t="s">
        <v>67</v>
      </c>
      <c r="B72" s="163"/>
      <c r="C72" s="164"/>
      <c r="D72" s="294">
        <v>5400</v>
      </c>
      <c r="E72" s="295"/>
      <c r="F72" s="294">
        <f t="shared" si="3"/>
        <v>5400</v>
      </c>
      <c r="G72" s="296"/>
      <c r="H72" s="71"/>
      <c r="I72" s="165"/>
      <c r="J72" s="166"/>
      <c r="K72" s="167"/>
    </row>
    <row r="73" spans="1:11" s="3" customFormat="1" ht="17.25" customHeight="1" x14ac:dyDescent="0.25">
      <c r="A73" s="154" t="s">
        <v>68</v>
      </c>
      <c r="B73" s="163"/>
      <c r="C73" s="164"/>
      <c r="D73" s="294">
        <v>300000</v>
      </c>
      <c r="E73" s="295"/>
      <c r="F73" s="294">
        <f t="shared" si="3"/>
        <v>300000</v>
      </c>
      <c r="G73" s="296"/>
      <c r="H73" s="71"/>
      <c r="I73" s="165"/>
      <c r="J73" s="166"/>
      <c r="K73" s="167"/>
    </row>
    <row r="74" spans="1:11" s="39" customFormat="1" ht="48.75" customHeight="1" x14ac:dyDescent="0.25">
      <c r="A74" s="168" t="s">
        <v>86</v>
      </c>
      <c r="B74" s="169"/>
      <c r="C74" s="170"/>
      <c r="D74" s="171">
        <f>D75</f>
        <v>4380</v>
      </c>
      <c r="E74" s="172"/>
      <c r="F74" s="171">
        <f>F75</f>
        <v>4380</v>
      </c>
      <c r="G74" s="172"/>
      <c r="H74" s="74"/>
      <c r="I74" s="165"/>
      <c r="J74" s="166"/>
      <c r="K74" s="167"/>
    </row>
    <row r="75" spans="1:11" s="3" customFormat="1" ht="24" customHeight="1" x14ac:dyDescent="0.25">
      <c r="A75" s="154" t="s">
        <v>87</v>
      </c>
      <c r="B75" s="163"/>
      <c r="C75" s="164"/>
      <c r="D75" s="294">
        <v>4380</v>
      </c>
      <c r="E75" s="295"/>
      <c r="F75" s="294">
        <f>D75+H75</f>
        <v>4380</v>
      </c>
      <c r="G75" s="296"/>
      <c r="H75" s="72"/>
      <c r="I75" s="165"/>
      <c r="J75" s="166"/>
      <c r="K75" s="167"/>
    </row>
    <row r="76" spans="1:11" s="39" customFormat="1" ht="48.75" customHeight="1" x14ac:dyDescent="0.25">
      <c r="A76" s="168" t="s">
        <v>58</v>
      </c>
      <c r="B76" s="169"/>
      <c r="C76" s="170"/>
      <c r="D76" s="171">
        <f>SUM(D77:E79)</f>
        <v>37823.589999999997</v>
      </c>
      <c r="E76" s="172"/>
      <c r="F76" s="171">
        <f>D76+H76</f>
        <v>39728.67</v>
      </c>
      <c r="G76" s="172"/>
      <c r="H76" s="59">
        <f>H77+H78+H79</f>
        <v>1905.08</v>
      </c>
      <c r="I76" s="165"/>
      <c r="J76" s="166"/>
      <c r="K76" s="167"/>
    </row>
    <row r="77" spans="1:11" s="3" customFormat="1" ht="99" customHeight="1" x14ac:dyDescent="0.25">
      <c r="A77" s="154" t="s">
        <v>124</v>
      </c>
      <c r="B77" s="163"/>
      <c r="C77" s="164"/>
      <c r="D77" s="294">
        <v>11229.4</v>
      </c>
      <c r="E77" s="295"/>
      <c r="F77" s="294">
        <f>D77+H77</f>
        <v>10809</v>
      </c>
      <c r="G77" s="296"/>
      <c r="H77" s="71">
        <v>-420.4</v>
      </c>
      <c r="I77" s="165" t="s">
        <v>123</v>
      </c>
      <c r="J77" s="166"/>
      <c r="K77" s="167"/>
    </row>
    <row r="78" spans="1:11" s="3" customFormat="1" ht="131.25" customHeight="1" x14ac:dyDescent="0.25">
      <c r="A78" s="154" t="s">
        <v>112</v>
      </c>
      <c r="B78" s="163"/>
      <c r="C78" s="164"/>
      <c r="D78" s="294">
        <f>7230+6741.59</f>
        <v>13971.59</v>
      </c>
      <c r="E78" s="295"/>
      <c r="F78" s="294">
        <f t="shared" ref="F78:F81" si="4">D78+H78</f>
        <v>16297.07</v>
      </c>
      <c r="G78" s="296"/>
      <c r="H78" s="71">
        <v>2325.48</v>
      </c>
      <c r="I78" s="165" t="s">
        <v>126</v>
      </c>
      <c r="J78" s="166"/>
      <c r="K78" s="167"/>
    </row>
    <row r="79" spans="1:11" s="3" customFormat="1" ht="78.75" customHeight="1" x14ac:dyDescent="0.25">
      <c r="A79" s="154" t="s">
        <v>70</v>
      </c>
      <c r="B79" s="163"/>
      <c r="C79" s="164"/>
      <c r="D79" s="294">
        <v>12622.6</v>
      </c>
      <c r="E79" s="295"/>
      <c r="F79" s="294">
        <f t="shared" si="4"/>
        <v>12622.6</v>
      </c>
      <c r="G79" s="296"/>
      <c r="H79" s="72"/>
      <c r="I79" s="160"/>
      <c r="J79" s="161"/>
      <c r="K79" s="162"/>
    </row>
    <row r="80" spans="1:11" s="42" customFormat="1" ht="47.25" customHeight="1" x14ac:dyDescent="0.25">
      <c r="A80" s="173" t="s">
        <v>92</v>
      </c>
      <c r="B80" s="174"/>
      <c r="C80" s="175"/>
      <c r="D80" s="254"/>
      <c r="E80" s="289"/>
      <c r="F80" s="254">
        <f>F81</f>
        <v>4960</v>
      </c>
      <c r="G80" s="289"/>
      <c r="H80" s="71">
        <f>H81</f>
        <v>4960</v>
      </c>
      <c r="I80" s="178"/>
      <c r="J80" s="179"/>
      <c r="K80" s="180"/>
    </row>
    <row r="81" spans="1:11" s="42" customFormat="1" ht="65.25" customHeight="1" x14ac:dyDescent="0.25">
      <c r="A81" s="205" t="s">
        <v>113</v>
      </c>
      <c r="B81" s="206"/>
      <c r="C81" s="207"/>
      <c r="D81" s="290"/>
      <c r="E81" s="291"/>
      <c r="F81" s="290">
        <f t="shared" si="4"/>
        <v>4960</v>
      </c>
      <c r="G81" s="291"/>
      <c r="H81" s="71">
        <v>4960</v>
      </c>
      <c r="I81" s="198" t="s">
        <v>129</v>
      </c>
      <c r="J81" s="199"/>
      <c r="K81" s="200"/>
    </row>
    <row r="82" spans="1:11" s="3" customFormat="1" x14ac:dyDescent="0.25">
      <c r="A82" s="202" t="s">
        <v>11</v>
      </c>
      <c r="B82" s="202"/>
      <c r="C82" s="202"/>
      <c r="D82" s="292">
        <f>D30+D31+D32+D38+D42+D50+D66+D68+D69+D74+D76</f>
        <v>8548482</v>
      </c>
      <c r="E82" s="293"/>
      <c r="F82" s="292">
        <f>F30+F31+F32+F38+F42+F50+F64+F66+F68+F69+F74+F76+F80</f>
        <v>8842723.0000000019</v>
      </c>
      <c r="G82" s="293"/>
      <c r="H82" s="70">
        <f>H30+H31+H32+H38+H42+H50+H64+H66+H68+H69+H74+H76+H80</f>
        <v>294241</v>
      </c>
      <c r="I82" s="196"/>
      <c r="J82" s="196"/>
      <c r="K82" s="196"/>
    </row>
    <row r="83" spans="1:11" s="3" customFormat="1" x14ac:dyDescent="0.25">
      <c r="A83" s="9"/>
      <c r="B83" s="9"/>
      <c r="C83" s="9"/>
      <c r="D83" s="10"/>
      <c r="E83" s="10"/>
      <c r="F83" s="10"/>
      <c r="G83" s="10"/>
      <c r="H83" s="10"/>
      <c r="I83" s="11"/>
      <c r="J83" s="11"/>
      <c r="K83" s="11"/>
    </row>
    <row r="84" spans="1:11" s="3" customFormat="1" x14ac:dyDescent="0.25">
      <c r="A84" s="9"/>
      <c r="B84" s="9"/>
      <c r="C84" s="9"/>
      <c r="D84" s="10"/>
      <c r="E84" s="10"/>
      <c r="F84" s="10"/>
      <c r="G84" s="10"/>
      <c r="H84" s="10"/>
      <c r="I84" s="11"/>
      <c r="J84" s="11"/>
      <c r="K84" s="11"/>
    </row>
    <row r="85" spans="1:11" s="3" customFormat="1" x14ac:dyDescent="0.25">
      <c r="A85" s="9"/>
      <c r="B85" s="9"/>
      <c r="C85" s="9"/>
      <c r="D85" s="10"/>
      <c r="E85" s="10"/>
      <c r="F85" s="10"/>
      <c r="G85" s="10"/>
      <c r="H85" s="10"/>
      <c r="I85" s="11"/>
      <c r="J85" s="11"/>
      <c r="K85" s="11"/>
    </row>
    <row r="86" spans="1:11" x14ac:dyDescent="0.25">
      <c r="A86" s="232" t="s">
        <v>22</v>
      </c>
      <c r="B86" s="232"/>
      <c r="C86" s="232"/>
      <c r="D86" s="232"/>
      <c r="E86" s="232"/>
      <c r="F86" s="232"/>
      <c r="G86" s="232"/>
      <c r="H86" s="232"/>
      <c r="I86" s="232"/>
      <c r="J86" s="232"/>
      <c r="K86" s="232"/>
    </row>
    <row r="87" spans="1:11" ht="8.25" customHeight="1" x14ac:dyDescent="0.25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</row>
    <row r="88" spans="1:11" x14ac:dyDescent="0.25">
      <c r="A88" s="196"/>
      <c r="B88" s="196"/>
      <c r="C88" s="196"/>
      <c r="D88" s="215" t="s">
        <v>5</v>
      </c>
      <c r="E88" s="215"/>
      <c r="F88" s="215" t="s">
        <v>6</v>
      </c>
      <c r="G88" s="215"/>
      <c r="H88" s="65" t="s">
        <v>14</v>
      </c>
      <c r="I88" s="216" t="s">
        <v>13</v>
      </c>
      <c r="J88" s="217"/>
      <c r="K88" s="218"/>
    </row>
    <row r="89" spans="1:11" s="39" customFormat="1" ht="33" customHeight="1" x14ac:dyDescent="0.25">
      <c r="A89" s="181" t="s">
        <v>19</v>
      </c>
      <c r="B89" s="182"/>
      <c r="C89" s="183"/>
      <c r="D89" s="171">
        <f>SUM(D90:E92)</f>
        <v>343828.4</v>
      </c>
      <c r="E89" s="172"/>
      <c r="F89" s="171">
        <f>SUM(F90:G92)</f>
        <v>343828.4</v>
      </c>
      <c r="G89" s="172"/>
      <c r="H89" s="59">
        <f>SUM(H90:H92)</f>
        <v>0</v>
      </c>
      <c r="I89" s="186"/>
      <c r="J89" s="187"/>
      <c r="K89" s="188"/>
    </row>
    <row r="90" spans="1:11" s="39" customFormat="1" ht="39" customHeight="1" x14ac:dyDescent="0.25">
      <c r="A90" s="154" t="s">
        <v>73</v>
      </c>
      <c r="B90" s="193"/>
      <c r="C90" s="194"/>
      <c r="D90" s="294">
        <v>40000</v>
      </c>
      <c r="E90" s="296"/>
      <c r="F90" s="294">
        <f t="shared" ref="F90" si="5">D90+H90</f>
        <v>40000</v>
      </c>
      <c r="G90" s="295"/>
      <c r="H90" s="75"/>
      <c r="I90" s="186"/>
      <c r="J90" s="187"/>
      <c r="K90" s="188"/>
    </row>
    <row r="91" spans="1:11" s="39" customFormat="1" ht="39.75" customHeight="1" x14ac:dyDescent="0.25">
      <c r="A91" s="154" t="s">
        <v>72</v>
      </c>
      <c r="B91" s="233"/>
      <c r="C91" s="234"/>
      <c r="D91" s="294">
        <v>163833.60000000001</v>
      </c>
      <c r="E91" s="295"/>
      <c r="F91" s="294">
        <f>D91+H91</f>
        <v>163833.60000000001</v>
      </c>
      <c r="G91" s="295"/>
      <c r="H91" s="75"/>
      <c r="I91" s="186"/>
      <c r="J91" s="187"/>
      <c r="K91" s="188"/>
    </row>
    <row r="92" spans="1:11" s="39" customFormat="1" ht="39" customHeight="1" x14ac:dyDescent="0.25">
      <c r="A92" s="154" t="s">
        <v>54</v>
      </c>
      <c r="B92" s="193"/>
      <c r="C92" s="194"/>
      <c r="D92" s="294">
        <v>139994.79999999999</v>
      </c>
      <c r="E92" s="296"/>
      <c r="F92" s="294">
        <v>139994.79999999999</v>
      </c>
      <c r="G92" s="295"/>
      <c r="H92" s="75"/>
      <c r="I92" s="186"/>
      <c r="J92" s="187"/>
      <c r="K92" s="188"/>
    </row>
    <row r="93" spans="1:11" s="3" customFormat="1" ht="35.1" customHeight="1" x14ac:dyDescent="0.25">
      <c r="A93" s="181" t="s">
        <v>20</v>
      </c>
      <c r="B93" s="182"/>
      <c r="C93" s="183"/>
      <c r="D93" s="171">
        <f>D94+D95</f>
        <v>456000</v>
      </c>
      <c r="E93" s="172"/>
      <c r="F93" s="171">
        <f>D93+H93</f>
        <v>454510</v>
      </c>
      <c r="G93" s="172"/>
      <c r="H93" s="59">
        <f>H94+H95</f>
        <v>-1490</v>
      </c>
      <c r="I93" s="186"/>
      <c r="J93" s="187"/>
      <c r="K93" s="188"/>
    </row>
    <row r="94" spans="1:11" s="39" customFormat="1" ht="42" customHeight="1" x14ac:dyDescent="0.25">
      <c r="A94" s="154" t="s">
        <v>53</v>
      </c>
      <c r="B94" s="163"/>
      <c r="C94" s="164"/>
      <c r="D94" s="294">
        <v>6000</v>
      </c>
      <c r="E94" s="295"/>
      <c r="F94" s="294">
        <f>D94+H94</f>
        <v>4510</v>
      </c>
      <c r="G94" s="295"/>
      <c r="H94" s="71">
        <v>-1490</v>
      </c>
      <c r="I94" s="186" t="s">
        <v>117</v>
      </c>
      <c r="J94" s="187"/>
      <c r="K94" s="188"/>
    </row>
    <row r="95" spans="1:11" s="39" customFormat="1" ht="89.25" customHeight="1" x14ac:dyDescent="0.25">
      <c r="A95" s="154" t="s">
        <v>105</v>
      </c>
      <c r="B95" s="163"/>
      <c r="C95" s="164"/>
      <c r="D95" s="294">
        <v>450000</v>
      </c>
      <c r="E95" s="295"/>
      <c r="F95" s="294">
        <f>D95+H95</f>
        <v>450000</v>
      </c>
      <c r="G95" s="295"/>
      <c r="H95" s="71"/>
      <c r="I95" s="186"/>
      <c r="J95" s="187"/>
      <c r="K95" s="188"/>
    </row>
    <row r="96" spans="1:11" x14ac:dyDescent="0.25">
      <c r="A96" s="202" t="s">
        <v>11</v>
      </c>
      <c r="B96" s="202"/>
      <c r="C96" s="202"/>
      <c r="D96" s="292">
        <f>D89+D93</f>
        <v>799828.4</v>
      </c>
      <c r="E96" s="293"/>
      <c r="F96" s="292">
        <f>F89+F93</f>
        <v>798338.4</v>
      </c>
      <c r="G96" s="293"/>
      <c r="H96" s="70">
        <f>H89+H93</f>
        <v>-1490</v>
      </c>
      <c r="I96" s="196"/>
      <c r="J96" s="196"/>
      <c r="K96" s="196"/>
    </row>
    <row r="97" spans="1:11" x14ac:dyDescent="0.25">
      <c r="A97" s="9"/>
      <c r="B97" s="9"/>
      <c r="C97" s="9"/>
      <c r="D97" s="10"/>
      <c r="E97" s="10"/>
      <c r="F97" s="10"/>
      <c r="G97" s="10"/>
      <c r="H97" s="10"/>
      <c r="I97" s="11"/>
      <c r="J97" s="11"/>
      <c r="K97" s="11"/>
    </row>
    <row r="98" spans="1:11" ht="16.5" customHeight="1" x14ac:dyDescent="0.25">
      <c r="A98" s="214" t="s">
        <v>23</v>
      </c>
      <c r="B98" s="214"/>
      <c r="C98" s="214"/>
      <c r="D98" s="214"/>
      <c r="E98" s="214"/>
      <c r="F98" s="214"/>
      <c r="G98" s="214"/>
      <c r="H98" s="214"/>
      <c r="I98" s="214"/>
      <c r="J98" s="214"/>
      <c r="K98" s="214"/>
    </row>
    <row r="100" spans="1:11" x14ac:dyDescent="0.25">
      <c r="A100" s="196"/>
      <c r="B100" s="196"/>
      <c r="C100" s="196"/>
      <c r="D100" s="215" t="s">
        <v>5</v>
      </c>
      <c r="E100" s="215"/>
      <c r="F100" s="215" t="s">
        <v>6</v>
      </c>
      <c r="G100" s="215"/>
      <c r="H100" s="65" t="s">
        <v>14</v>
      </c>
      <c r="I100" s="216" t="s">
        <v>13</v>
      </c>
      <c r="J100" s="217"/>
      <c r="K100" s="218"/>
    </row>
    <row r="101" spans="1:11" ht="21" customHeight="1" x14ac:dyDescent="0.25">
      <c r="A101" s="219" t="s">
        <v>15</v>
      </c>
      <c r="B101" s="219"/>
      <c r="C101" s="219"/>
      <c r="D101" s="171">
        <v>182057.28</v>
      </c>
      <c r="E101" s="172"/>
      <c r="F101" s="171">
        <f>D101+H101</f>
        <v>212226.62</v>
      </c>
      <c r="G101" s="172"/>
      <c r="H101" s="59">
        <v>30169.34</v>
      </c>
      <c r="I101" s="300" t="s">
        <v>120</v>
      </c>
      <c r="J101" s="301"/>
      <c r="K101" s="302"/>
    </row>
    <row r="102" spans="1:11" ht="28.5" customHeight="1" x14ac:dyDescent="0.25">
      <c r="A102" s="222" t="s">
        <v>16</v>
      </c>
      <c r="B102" s="223"/>
      <c r="C102" s="224"/>
      <c r="D102" s="171">
        <v>54981.29</v>
      </c>
      <c r="E102" s="172"/>
      <c r="F102" s="171">
        <f>D102+H102</f>
        <v>64092.43</v>
      </c>
      <c r="G102" s="172"/>
      <c r="H102" s="59">
        <v>9111.14</v>
      </c>
      <c r="I102" s="303"/>
      <c r="J102" s="304"/>
      <c r="K102" s="305"/>
    </row>
    <row r="103" spans="1:11" ht="30" customHeight="1" x14ac:dyDescent="0.25">
      <c r="A103" s="181" t="s">
        <v>41</v>
      </c>
      <c r="B103" s="182"/>
      <c r="C103" s="183"/>
      <c r="D103" s="171">
        <f>SUM(D104:E106)</f>
        <v>35439.269999999997</v>
      </c>
      <c r="E103" s="228"/>
      <c r="F103" s="171">
        <f t="shared" ref="F103:F104" si="6">D103+H103</f>
        <v>26637.119999999995</v>
      </c>
      <c r="G103" s="229"/>
      <c r="H103" s="59">
        <f>SUM(H104:H106)</f>
        <v>-8802.15</v>
      </c>
      <c r="I103" s="160"/>
      <c r="J103" s="161"/>
      <c r="K103" s="162"/>
    </row>
    <row r="104" spans="1:11" ht="54" customHeight="1" x14ac:dyDescent="0.25">
      <c r="A104" s="154" t="s">
        <v>38</v>
      </c>
      <c r="B104" s="163"/>
      <c r="C104" s="164"/>
      <c r="D104" s="294">
        <v>31133.93</v>
      </c>
      <c r="E104" s="295"/>
      <c r="F104" s="294">
        <f t="shared" si="6"/>
        <v>22331.78</v>
      </c>
      <c r="G104" s="295"/>
      <c r="H104" s="71">
        <v>-8802.15</v>
      </c>
      <c r="I104" s="165" t="s">
        <v>121</v>
      </c>
      <c r="J104" s="166"/>
      <c r="K104" s="167"/>
    </row>
    <row r="105" spans="1:11" ht="17.25" customHeight="1" x14ac:dyDescent="0.25">
      <c r="A105" s="154" t="s">
        <v>39</v>
      </c>
      <c r="B105" s="163"/>
      <c r="C105" s="164"/>
      <c r="D105" s="294">
        <v>2425</v>
      </c>
      <c r="E105" s="295"/>
      <c r="F105" s="294">
        <f>D105+H105</f>
        <v>2425</v>
      </c>
      <c r="G105" s="295"/>
      <c r="H105" s="71"/>
      <c r="I105" s="165"/>
      <c r="J105" s="166"/>
      <c r="K105" s="167"/>
    </row>
    <row r="106" spans="1:11" ht="24" customHeight="1" x14ac:dyDescent="0.25">
      <c r="A106" s="154" t="s">
        <v>40</v>
      </c>
      <c r="B106" s="163"/>
      <c r="C106" s="164"/>
      <c r="D106" s="294">
        <v>1880.34</v>
      </c>
      <c r="E106" s="295"/>
      <c r="F106" s="294">
        <v>1880.34</v>
      </c>
      <c r="G106" s="295"/>
      <c r="H106" s="71"/>
      <c r="I106" s="165"/>
      <c r="J106" s="166"/>
      <c r="K106" s="167"/>
    </row>
    <row r="107" spans="1:11" ht="35.25" customHeight="1" x14ac:dyDescent="0.25">
      <c r="A107" s="181" t="s">
        <v>42</v>
      </c>
      <c r="B107" s="182"/>
      <c r="C107" s="183"/>
      <c r="D107" s="171">
        <v>60000</v>
      </c>
      <c r="E107" s="172"/>
      <c r="F107" s="171">
        <f>D107+H107</f>
        <v>60000</v>
      </c>
      <c r="G107" s="172"/>
      <c r="H107" s="59"/>
      <c r="I107" s="165"/>
      <c r="J107" s="166"/>
      <c r="K107" s="167"/>
    </row>
    <row r="108" spans="1:11" ht="30" customHeight="1" x14ac:dyDescent="0.25">
      <c r="A108" s="181" t="s">
        <v>20</v>
      </c>
      <c r="B108" s="182"/>
      <c r="C108" s="183"/>
      <c r="D108" s="171">
        <f>SUM(D109:E112)</f>
        <v>615840</v>
      </c>
      <c r="E108" s="172"/>
      <c r="F108" s="171">
        <f t="shared" ref="F108:F122" si="7">D108+H108</f>
        <v>296640</v>
      </c>
      <c r="G108" s="172"/>
      <c r="H108" s="69">
        <f>SUM(H109:H111)</f>
        <v>-319200</v>
      </c>
      <c r="I108" s="196"/>
      <c r="J108" s="196"/>
      <c r="K108" s="196"/>
    </row>
    <row r="109" spans="1:11" s="3" customFormat="1" ht="23.25" customHeight="1" x14ac:dyDescent="0.25">
      <c r="A109" s="154" t="s">
        <v>74</v>
      </c>
      <c r="B109" s="163"/>
      <c r="C109" s="164"/>
      <c r="D109" s="294">
        <f>25*8400</f>
        <v>210000</v>
      </c>
      <c r="E109" s="295"/>
      <c r="F109" s="294">
        <f t="shared" si="7"/>
        <v>0</v>
      </c>
      <c r="G109" s="296"/>
      <c r="H109" s="78">
        <v>-210000</v>
      </c>
      <c r="I109" s="300" t="s">
        <v>120</v>
      </c>
      <c r="J109" s="301"/>
      <c r="K109" s="302"/>
    </row>
    <row r="110" spans="1:11" s="3" customFormat="1" ht="23.25" customHeight="1" x14ac:dyDescent="0.25">
      <c r="A110" s="154" t="s">
        <v>75</v>
      </c>
      <c r="B110" s="163"/>
      <c r="C110" s="164"/>
      <c r="D110" s="294">
        <f>8400*13</f>
        <v>109200</v>
      </c>
      <c r="E110" s="295"/>
      <c r="F110" s="294">
        <f t="shared" si="7"/>
        <v>0</v>
      </c>
      <c r="G110" s="296"/>
      <c r="H110" s="78">
        <v>-109200</v>
      </c>
      <c r="I110" s="303"/>
      <c r="J110" s="304"/>
      <c r="K110" s="305"/>
    </row>
    <row r="111" spans="1:11" s="3" customFormat="1" ht="23.25" customHeight="1" x14ac:dyDescent="0.25">
      <c r="A111" s="154" t="s">
        <v>76</v>
      </c>
      <c r="B111" s="163"/>
      <c r="C111" s="164"/>
      <c r="D111" s="294">
        <f>4860*24</f>
        <v>116640</v>
      </c>
      <c r="E111" s="295"/>
      <c r="F111" s="294">
        <f t="shared" si="7"/>
        <v>116640</v>
      </c>
      <c r="G111" s="296"/>
      <c r="H111" s="78"/>
      <c r="I111" s="198"/>
      <c r="J111" s="199"/>
      <c r="K111" s="200"/>
    </row>
    <row r="112" spans="1:11" s="3" customFormat="1" ht="23.25" customHeight="1" x14ac:dyDescent="0.25">
      <c r="A112" s="154" t="s">
        <v>78</v>
      </c>
      <c r="B112" s="163"/>
      <c r="C112" s="164"/>
      <c r="D112" s="294">
        <f>4*45000</f>
        <v>180000</v>
      </c>
      <c r="E112" s="295"/>
      <c r="F112" s="294">
        <f t="shared" si="7"/>
        <v>180000</v>
      </c>
      <c r="G112" s="296"/>
      <c r="H112" s="78"/>
      <c r="I112" s="198"/>
      <c r="J112" s="199"/>
      <c r="K112" s="200"/>
    </row>
    <row r="113" spans="1:11" ht="30" customHeight="1" x14ac:dyDescent="0.25">
      <c r="A113" s="181" t="s">
        <v>48</v>
      </c>
      <c r="B113" s="182"/>
      <c r="C113" s="183"/>
      <c r="D113" s="171">
        <f>D114</f>
        <v>6200</v>
      </c>
      <c r="E113" s="172"/>
      <c r="F113" s="171">
        <f t="shared" si="7"/>
        <v>0</v>
      </c>
      <c r="G113" s="172"/>
      <c r="H113" s="69">
        <f>SUM(H114:H114)</f>
        <v>-6200</v>
      </c>
      <c r="I113" s="196"/>
      <c r="J113" s="196"/>
      <c r="K113" s="196"/>
    </row>
    <row r="114" spans="1:11" s="3" customFormat="1" ht="42.75" customHeight="1" x14ac:dyDescent="0.25">
      <c r="A114" s="154" t="s">
        <v>101</v>
      </c>
      <c r="B114" s="163"/>
      <c r="C114" s="164"/>
      <c r="D114" s="294">
        <v>6200</v>
      </c>
      <c r="E114" s="295"/>
      <c r="F114" s="294">
        <f t="shared" si="7"/>
        <v>0</v>
      </c>
      <c r="G114" s="296"/>
      <c r="H114" s="78">
        <v>-6200</v>
      </c>
      <c r="I114" s="297" t="s">
        <v>120</v>
      </c>
      <c r="J114" s="298"/>
      <c r="K114" s="299"/>
    </row>
    <row r="115" spans="1:11" s="68" customFormat="1" ht="48.75" customHeight="1" x14ac:dyDescent="0.25">
      <c r="A115" s="168" t="s">
        <v>58</v>
      </c>
      <c r="B115" s="169"/>
      <c r="C115" s="170"/>
      <c r="D115" s="171">
        <f>SUM(D116:E117)</f>
        <v>51039.759999999995</v>
      </c>
      <c r="E115" s="172"/>
      <c r="F115" s="171">
        <f t="shared" si="7"/>
        <v>52556.429999999993</v>
      </c>
      <c r="G115" s="172"/>
      <c r="H115" s="59">
        <f>H116+H117+H121+H122</f>
        <v>1516.67</v>
      </c>
      <c r="I115" s="211"/>
      <c r="J115" s="212"/>
      <c r="K115" s="213"/>
    </row>
    <row r="116" spans="1:11" s="3" customFormat="1" ht="115.5" customHeight="1" x14ac:dyDescent="0.25">
      <c r="A116" s="205" t="s">
        <v>114</v>
      </c>
      <c r="B116" s="206"/>
      <c r="C116" s="207"/>
      <c r="D116" s="294">
        <v>18324</v>
      </c>
      <c r="E116" s="295"/>
      <c r="F116" s="294">
        <f>D116+H116</f>
        <v>19724</v>
      </c>
      <c r="G116" s="296"/>
      <c r="H116" s="71">
        <v>1400</v>
      </c>
      <c r="I116" s="165" t="s">
        <v>122</v>
      </c>
      <c r="J116" s="166"/>
      <c r="K116" s="167"/>
    </row>
    <row r="117" spans="1:11" s="3" customFormat="1" ht="128.25" customHeight="1" x14ac:dyDescent="0.25">
      <c r="A117" s="205" t="s">
        <v>115</v>
      </c>
      <c r="B117" s="206"/>
      <c r="C117" s="207"/>
      <c r="D117" s="294">
        <v>32715.759999999998</v>
      </c>
      <c r="E117" s="295"/>
      <c r="F117" s="294">
        <f t="shared" ref="F117" si="8">D117+H117</f>
        <v>32832.43</v>
      </c>
      <c r="G117" s="296"/>
      <c r="H117" s="71">
        <v>116.67</v>
      </c>
      <c r="I117" s="165" t="s">
        <v>130</v>
      </c>
      <c r="J117" s="166"/>
      <c r="K117" s="167"/>
    </row>
    <row r="118" spans="1:11" s="42" customFormat="1" ht="47.25" customHeight="1" x14ac:dyDescent="0.25">
      <c r="A118" s="173" t="s">
        <v>92</v>
      </c>
      <c r="B118" s="174"/>
      <c r="C118" s="175"/>
      <c r="D118" s="254">
        <f>SUM(D119:E122)</f>
        <v>32240</v>
      </c>
      <c r="E118" s="289"/>
      <c r="F118" s="254">
        <f t="shared" si="7"/>
        <v>32240</v>
      </c>
      <c r="G118" s="289"/>
      <c r="H118" s="72"/>
      <c r="I118" s="178"/>
      <c r="J118" s="179"/>
      <c r="K118" s="180"/>
    </row>
    <row r="119" spans="1:11" s="42" customFormat="1" ht="13.5" customHeight="1" x14ac:dyDescent="0.25">
      <c r="A119" s="205" t="s">
        <v>93</v>
      </c>
      <c r="B119" s="206"/>
      <c r="C119" s="207"/>
      <c r="D119" s="290">
        <v>8680</v>
      </c>
      <c r="E119" s="291"/>
      <c r="F119" s="290">
        <f t="shared" si="7"/>
        <v>8680</v>
      </c>
      <c r="G119" s="291"/>
      <c r="H119" s="72"/>
      <c r="I119" s="178"/>
      <c r="J119" s="179"/>
      <c r="K119" s="180"/>
    </row>
    <row r="120" spans="1:11" s="42" customFormat="1" ht="13.5" customHeight="1" x14ac:dyDescent="0.25">
      <c r="A120" s="205" t="s">
        <v>94</v>
      </c>
      <c r="B120" s="206"/>
      <c r="C120" s="207"/>
      <c r="D120" s="290">
        <v>6200</v>
      </c>
      <c r="E120" s="291"/>
      <c r="F120" s="290">
        <f t="shared" si="7"/>
        <v>6200</v>
      </c>
      <c r="G120" s="291"/>
      <c r="H120" s="72"/>
      <c r="I120" s="178"/>
      <c r="J120" s="179"/>
      <c r="K120" s="180"/>
    </row>
    <row r="121" spans="1:11" s="42" customFormat="1" ht="13.5" customHeight="1" x14ac:dyDescent="0.25">
      <c r="A121" s="205" t="s">
        <v>95</v>
      </c>
      <c r="B121" s="206"/>
      <c r="C121" s="207"/>
      <c r="D121" s="290">
        <v>7440</v>
      </c>
      <c r="E121" s="291"/>
      <c r="F121" s="290">
        <f t="shared" si="7"/>
        <v>7440</v>
      </c>
      <c r="G121" s="291"/>
      <c r="H121" s="72"/>
      <c r="I121" s="178"/>
      <c r="J121" s="179"/>
      <c r="K121" s="180"/>
    </row>
    <row r="122" spans="1:11" s="42" customFormat="1" ht="16.5" customHeight="1" x14ac:dyDescent="0.25">
      <c r="A122" s="205" t="s">
        <v>96</v>
      </c>
      <c r="B122" s="206"/>
      <c r="C122" s="207"/>
      <c r="D122" s="290">
        <v>9920</v>
      </c>
      <c r="E122" s="291"/>
      <c r="F122" s="290">
        <f t="shared" si="7"/>
        <v>9920</v>
      </c>
      <c r="G122" s="291"/>
      <c r="H122" s="72"/>
      <c r="I122" s="178"/>
      <c r="J122" s="179"/>
      <c r="K122" s="180"/>
    </row>
    <row r="123" spans="1:11" x14ac:dyDescent="0.25">
      <c r="A123" s="202" t="s">
        <v>11</v>
      </c>
      <c r="B123" s="202"/>
      <c r="C123" s="202"/>
      <c r="D123" s="292">
        <f>D101+D102+D103+D107+D108+D113+D115+D118</f>
        <v>1037797.6000000001</v>
      </c>
      <c r="E123" s="293"/>
      <c r="F123" s="292">
        <f>F101+F102+F103+F107+F108+F113+F115+F118</f>
        <v>744392.59999999986</v>
      </c>
      <c r="G123" s="293"/>
      <c r="H123" s="70">
        <f>H101+H102+H103+H107+H108+H113+H115+H118</f>
        <v>-293405</v>
      </c>
      <c r="I123" s="196"/>
      <c r="J123" s="196"/>
      <c r="K123" s="196"/>
    </row>
    <row r="124" spans="1:11" ht="12" customHeight="1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</row>
    <row r="125" spans="1:11" ht="46.5" customHeight="1" x14ac:dyDescent="0.25">
      <c r="A125" s="153" t="s">
        <v>43</v>
      </c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</row>
    <row r="126" spans="1:11" ht="30.75" customHeight="1" x14ac:dyDescent="0.25">
      <c r="A126" s="153" t="s">
        <v>106</v>
      </c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</row>
    <row r="127" spans="1:11" ht="30.75" customHeight="1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</row>
    <row r="128" spans="1:11" ht="63" customHeight="1" x14ac:dyDescent="0.25">
      <c r="A128" s="150" t="s">
        <v>98</v>
      </c>
      <c r="B128" s="151"/>
      <c r="C128" s="151"/>
      <c r="D128" s="151"/>
      <c r="E128" s="151"/>
      <c r="F128" s="151"/>
      <c r="G128" s="151"/>
      <c r="H128" s="151"/>
      <c r="I128" s="151"/>
      <c r="J128" s="152"/>
    </row>
    <row r="129" spans="1:11" ht="23.25" customHeight="1" x14ac:dyDescent="0.25">
      <c r="A129" s="60"/>
      <c r="B129" s="61"/>
      <c r="C129" s="61"/>
      <c r="D129" s="61"/>
      <c r="E129" s="61"/>
      <c r="F129" s="61"/>
      <c r="G129" s="61"/>
      <c r="H129" s="61"/>
      <c r="I129" s="61"/>
      <c r="J129" s="62"/>
    </row>
    <row r="130" spans="1:11" ht="41.25" customHeight="1" x14ac:dyDescent="0.25">
      <c r="A130" s="153" t="s">
        <v>43</v>
      </c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</row>
    <row r="131" spans="1:11" ht="20.25" customHeight="1" x14ac:dyDescent="0.25">
      <c r="A131" s="153" t="s">
        <v>100</v>
      </c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</row>
    <row r="132" spans="1:11" ht="15" customHeight="1" x14ac:dyDescent="0.25">
      <c r="A132" s="210"/>
      <c r="B132" s="210"/>
      <c r="C132" s="210"/>
      <c r="D132" s="210"/>
      <c r="E132" s="210"/>
      <c r="F132" s="210"/>
      <c r="G132" s="210"/>
      <c r="H132" s="210"/>
      <c r="I132" s="210"/>
      <c r="J132" s="210"/>
      <c r="K132" s="210"/>
    </row>
    <row r="133" spans="1:11" ht="117.75" customHeight="1" x14ac:dyDescent="0.25">
      <c r="A133" s="153" t="s">
        <v>44</v>
      </c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1" x14ac:dyDescent="0.25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</row>
    <row r="135" spans="1:11" x14ac:dyDescent="0.25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  <c r="K135" s="201"/>
    </row>
    <row r="136" spans="1:11" x14ac:dyDescent="0.25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</row>
    <row r="137" spans="1:11" x14ac:dyDescent="0.25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</row>
    <row r="138" spans="1:11" x14ac:dyDescent="0.25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</row>
    <row r="139" spans="1:11" x14ac:dyDescent="0.25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</row>
    <row r="140" spans="1:11" x14ac:dyDescent="0.2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</row>
    <row r="141" spans="1:11" x14ac:dyDescent="0.25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</row>
    <row r="142" spans="1:11" x14ac:dyDescent="0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</row>
  </sheetData>
  <mergeCells count="404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18:C18"/>
    <mergeCell ref="D18:E18"/>
    <mergeCell ref="F18:G18"/>
    <mergeCell ref="H18:J18"/>
    <mergeCell ref="A19:C19"/>
    <mergeCell ref="D19:E19"/>
    <mergeCell ref="F19:G19"/>
    <mergeCell ref="H19:J19"/>
    <mergeCell ref="A14:J14"/>
    <mergeCell ref="A15:J15"/>
    <mergeCell ref="A17:C17"/>
    <mergeCell ref="D17:E17"/>
    <mergeCell ref="F17:G17"/>
    <mergeCell ref="H17:J17"/>
    <mergeCell ref="A22:C22"/>
    <mergeCell ref="D22:E22"/>
    <mergeCell ref="F22:G22"/>
    <mergeCell ref="H22:J22"/>
    <mergeCell ref="A25:J25"/>
    <mergeCell ref="A27:J27"/>
    <mergeCell ref="A20:C20"/>
    <mergeCell ref="D20:E20"/>
    <mergeCell ref="F20:G20"/>
    <mergeCell ref="H20:J20"/>
    <mergeCell ref="A21:C21"/>
    <mergeCell ref="D21:E21"/>
    <mergeCell ref="F21:G21"/>
    <mergeCell ref="H21:J21"/>
    <mergeCell ref="A31:C31"/>
    <mergeCell ref="D31:E31"/>
    <mergeCell ref="F31:G31"/>
    <mergeCell ref="A32:C32"/>
    <mergeCell ref="D32:E32"/>
    <mergeCell ref="F32:G32"/>
    <mergeCell ref="I32:K32"/>
    <mergeCell ref="A29:C29"/>
    <mergeCell ref="D29:E29"/>
    <mergeCell ref="F29:G29"/>
    <mergeCell ref="I29:K29"/>
    <mergeCell ref="A30:C30"/>
    <mergeCell ref="D30:E30"/>
    <mergeCell ref="F30:G30"/>
    <mergeCell ref="I30:K31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63:C63"/>
    <mergeCell ref="D63:E63"/>
    <mergeCell ref="F63:G63"/>
    <mergeCell ref="I63:K63"/>
    <mergeCell ref="A66:C66"/>
    <mergeCell ref="D66:E66"/>
    <mergeCell ref="F66:G66"/>
    <mergeCell ref="I66:K66"/>
    <mergeCell ref="A61:C61"/>
    <mergeCell ref="D61:E61"/>
    <mergeCell ref="F61:G61"/>
    <mergeCell ref="I61:K61"/>
    <mergeCell ref="A62:C62"/>
    <mergeCell ref="D62:E62"/>
    <mergeCell ref="F62:G62"/>
    <mergeCell ref="I62:K62"/>
    <mergeCell ref="A64:C64"/>
    <mergeCell ref="D64:E64"/>
    <mergeCell ref="F64:G64"/>
    <mergeCell ref="I64:K64"/>
    <mergeCell ref="A65:C65"/>
    <mergeCell ref="D65:E65"/>
    <mergeCell ref="F65:G65"/>
    <mergeCell ref="I65:K65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86:K86"/>
    <mergeCell ref="A87:K87"/>
    <mergeCell ref="A88:C88"/>
    <mergeCell ref="D88:E88"/>
    <mergeCell ref="F88:G88"/>
    <mergeCell ref="I88:K88"/>
    <mergeCell ref="A79:C79"/>
    <mergeCell ref="D79:E79"/>
    <mergeCell ref="F79:G79"/>
    <mergeCell ref="I79:K79"/>
    <mergeCell ref="A82:C82"/>
    <mergeCell ref="D82:E82"/>
    <mergeCell ref="F82:G82"/>
    <mergeCell ref="I82:K82"/>
    <mergeCell ref="A80:C80"/>
    <mergeCell ref="D80:E80"/>
    <mergeCell ref="F80:G80"/>
    <mergeCell ref="I80:K80"/>
    <mergeCell ref="A81:C81"/>
    <mergeCell ref="D81:E81"/>
    <mergeCell ref="F81:G81"/>
    <mergeCell ref="I81:K81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8:K98"/>
    <mergeCell ref="A100:C100"/>
    <mergeCell ref="D100:E100"/>
    <mergeCell ref="F100:G100"/>
    <mergeCell ref="I100:K100"/>
    <mergeCell ref="A101:C101"/>
    <mergeCell ref="D101:E101"/>
    <mergeCell ref="F101:G101"/>
    <mergeCell ref="I101:K102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A103:C103"/>
    <mergeCell ref="D103:E103"/>
    <mergeCell ref="F103:G103"/>
    <mergeCell ref="I103:K103"/>
    <mergeCell ref="A108:C108"/>
    <mergeCell ref="D108:E108"/>
    <mergeCell ref="F108:G108"/>
    <mergeCell ref="I108:K108"/>
    <mergeCell ref="A109:C109"/>
    <mergeCell ref="D109:E109"/>
    <mergeCell ref="F109:G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A111:C111"/>
    <mergeCell ref="D111:E111"/>
    <mergeCell ref="F111:G111"/>
    <mergeCell ref="I111:K111"/>
    <mergeCell ref="I109:K110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25:K125"/>
    <mergeCell ref="A126:K126"/>
    <mergeCell ref="A128:J128"/>
    <mergeCell ref="A130:K130"/>
    <mergeCell ref="A131:K131"/>
    <mergeCell ref="A132:K132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39:K139"/>
    <mergeCell ref="A140:K140"/>
    <mergeCell ref="A141:K141"/>
    <mergeCell ref="A142:K142"/>
    <mergeCell ref="A133:K133"/>
    <mergeCell ref="A134:K134"/>
    <mergeCell ref="A135:K135"/>
    <mergeCell ref="A136:K136"/>
    <mergeCell ref="A137:K137"/>
    <mergeCell ref="A138:K138"/>
  </mergeCells>
  <pageMargins left="0.31496062992125984" right="0.31496062992125984" top="0" bottom="0" header="0.31496062992125984" footer="0.31496062992125984"/>
  <pageSetup paperSize="9" scale="70" fitToHeight="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0"/>
  <sheetViews>
    <sheetView topLeftCell="A4" workbookViewId="0">
      <selection activeCell="I72" sqref="I72:K72"/>
    </sheetView>
  </sheetViews>
  <sheetFormatPr defaultRowHeight="15" x14ac:dyDescent="0.25"/>
  <cols>
    <col min="3" max="3" width="10.140625" customWidth="1"/>
    <col min="4" max="7" width="10.7109375" customWidth="1"/>
    <col min="8" max="8" width="20.7109375" style="89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274"/>
      <c r="B5" s="201"/>
      <c r="C5" s="201"/>
      <c r="D5" s="201"/>
      <c r="E5" s="201"/>
      <c r="F5" s="201"/>
      <c r="G5" s="201"/>
      <c r="H5" s="201"/>
      <c r="I5" s="201"/>
    </row>
    <row r="6" spans="1:10" x14ac:dyDescent="0.25">
      <c r="A6" s="316" t="s">
        <v>154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34.25" customHeight="1" x14ac:dyDescent="0.25">
      <c r="A10" s="282" t="s">
        <v>160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62.25" customHeight="1" x14ac:dyDescent="0.25">
      <c r="A11" s="277" t="s">
        <v>141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83.25" customHeight="1" x14ac:dyDescent="0.25">
      <c r="A13" s="277" t="s">
        <v>140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38.25" customHeight="1" x14ac:dyDescent="0.25">
      <c r="A14" s="82"/>
      <c r="B14" s="83"/>
      <c r="C14" s="83"/>
      <c r="D14" s="83"/>
      <c r="E14" s="83"/>
      <c r="F14" s="83"/>
      <c r="G14" s="83"/>
      <c r="H14" s="87"/>
      <c r="I14" s="83"/>
      <c r="J14" s="84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132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1" ht="15.75" x14ac:dyDescent="0.25">
      <c r="A17" s="2"/>
      <c r="B17" s="85"/>
      <c r="C17" s="85"/>
      <c r="D17" s="85"/>
      <c r="E17" s="85"/>
      <c r="F17" s="85"/>
      <c r="G17" s="85"/>
      <c r="H17" s="88"/>
      <c r="I17" s="85"/>
      <c r="J17" s="85"/>
    </row>
    <row r="18" spans="1:11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1" ht="30" customHeight="1" x14ac:dyDescent="0.25">
      <c r="A19" s="258" t="s">
        <v>7</v>
      </c>
      <c r="B19" s="259"/>
      <c r="C19" s="259"/>
      <c r="D19" s="315">
        <v>8842723</v>
      </c>
      <c r="E19" s="315"/>
      <c r="F19" s="315">
        <f>D19+H19</f>
        <v>8842723</v>
      </c>
      <c r="G19" s="315"/>
      <c r="H19" s="285"/>
      <c r="I19" s="285"/>
      <c r="J19" s="285"/>
    </row>
    <row r="20" spans="1:11" ht="15.75" x14ac:dyDescent="0.25">
      <c r="A20" s="258" t="s">
        <v>8</v>
      </c>
      <c r="B20" s="259"/>
      <c r="C20" s="259"/>
      <c r="D20" s="315">
        <v>798992.4</v>
      </c>
      <c r="E20" s="315"/>
      <c r="F20" s="315">
        <f>D20+H20</f>
        <v>1014492.4</v>
      </c>
      <c r="G20" s="315"/>
      <c r="H20" s="285">
        <v>215500</v>
      </c>
      <c r="I20" s="285"/>
      <c r="J20" s="285"/>
    </row>
    <row r="21" spans="1:11" ht="15.75" x14ac:dyDescent="0.25">
      <c r="A21" s="258" t="s">
        <v>9</v>
      </c>
      <c r="B21" s="259"/>
      <c r="C21" s="259"/>
      <c r="D21" s="315">
        <v>0</v>
      </c>
      <c r="E21" s="315"/>
      <c r="F21" s="315">
        <f>D21+H21</f>
        <v>0</v>
      </c>
      <c r="G21" s="315"/>
      <c r="H21" s="285"/>
      <c r="I21" s="285"/>
      <c r="J21" s="285"/>
    </row>
    <row r="22" spans="1:11" ht="51.75" customHeight="1" x14ac:dyDescent="0.25">
      <c r="A22" s="263" t="s">
        <v>10</v>
      </c>
      <c r="B22" s="264"/>
      <c r="C22" s="265"/>
      <c r="D22" s="315">
        <v>744392.6</v>
      </c>
      <c r="E22" s="315"/>
      <c r="F22" s="315">
        <f>D22+H22</f>
        <v>744392.6</v>
      </c>
      <c r="G22" s="315"/>
      <c r="H22" s="285"/>
      <c r="I22" s="285"/>
      <c r="J22" s="285"/>
    </row>
    <row r="23" spans="1:11" ht="15.75" x14ac:dyDescent="0.25">
      <c r="A23" s="266" t="s">
        <v>11</v>
      </c>
      <c r="B23" s="268"/>
      <c r="C23" s="268"/>
      <c r="D23" s="313">
        <f>D19+D20+D21+D22</f>
        <v>10386108</v>
      </c>
      <c r="E23" s="313"/>
      <c r="F23" s="313">
        <f>D23+H23</f>
        <v>10601608</v>
      </c>
      <c r="G23" s="313"/>
      <c r="H23" s="287">
        <f>H19+H20+H21+H22</f>
        <v>215500</v>
      </c>
      <c r="I23" s="314"/>
      <c r="J23" s="314"/>
    </row>
    <row r="24" spans="1:11" ht="15.75" x14ac:dyDescent="0.25">
      <c r="A24" s="19"/>
      <c r="B24" s="20"/>
      <c r="C24" s="20"/>
      <c r="D24" s="58"/>
      <c r="E24" s="58"/>
      <c r="F24" s="58"/>
      <c r="G24" s="58"/>
      <c r="H24" s="90"/>
      <c r="I24" s="10"/>
      <c r="J24" s="10"/>
    </row>
    <row r="25" spans="1:11" ht="15.75" x14ac:dyDescent="0.25">
      <c r="A25" s="19"/>
      <c r="B25" s="20"/>
      <c r="C25" s="20"/>
      <c r="D25" s="58"/>
      <c r="E25" s="58"/>
      <c r="F25" s="58"/>
      <c r="G25" s="58"/>
      <c r="H25" s="90"/>
      <c r="I25" s="10"/>
      <c r="J25" s="10"/>
    </row>
    <row r="26" spans="1:11" ht="15.75" x14ac:dyDescent="0.25">
      <c r="A26" s="19"/>
      <c r="B26" s="20"/>
      <c r="C26" s="20"/>
      <c r="D26" s="10"/>
      <c r="E26" s="21"/>
      <c r="F26" s="10"/>
      <c r="G26" s="21"/>
      <c r="H26" s="90"/>
      <c r="I26" s="10"/>
      <c r="J26" s="10"/>
    </row>
    <row r="27" spans="1:11" ht="15.75" x14ac:dyDescent="0.25">
      <c r="A27" s="272" t="s">
        <v>135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25">
      <c r="A28" s="79"/>
      <c r="B28" s="79"/>
      <c r="C28" s="79"/>
      <c r="D28" s="79"/>
      <c r="E28" s="79"/>
      <c r="F28" s="79"/>
      <c r="G28" s="79"/>
      <c r="H28" s="88"/>
      <c r="I28" s="79"/>
      <c r="J28" s="79"/>
    </row>
    <row r="29" spans="1:11" x14ac:dyDescent="0.25">
      <c r="A29" s="257" t="s">
        <v>12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ht="10.5" customHeight="1" x14ac:dyDescent="0.25">
      <c r="A30" s="86"/>
      <c r="B30" s="86"/>
      <c r="C30" s="86"/>
      <c r="D30" s="86"/>
      <c r="E30" s="86"/>
      <c r="F30" s="86"/>
      <c r="G30" s="86"/>
      <c r="H30" s="91"/>
      <c r="I30" s="86"/>
      <c r="J30" s="86"/>
    </row>
    <row r="31" spans="1:11" s="3" customFormat="1" x14ac:dyDescent="0.25">
      <c r="A31" s="196"/>
      <c r="B31" s="196"/>
      <c r="C31" s="196"/>
      <c r="D31" s="215" t="s">
        <v>24</v>
      </c>
      <c r="E31" s="215"/>
      <c r="F31" s="215" t="s">
        <v>6</v>
      </c>
      <c r="G31" s="215"/>
      <c r="H31" s="92" t="s">
        <v>14</v>
      </c>
      <c r="I31" s="216" t="s">
        <v>13</v>
      </c>
      <c r="J31" s="217"/>
      <c r="K31" s="218"/>
    </row>
    <row r="32" spans="1:11" s="3" customFormat="1" ht="38.25" customHeight="1" x14ac:dyDescent="0.25">
      <c r="A32" s="256" t="s">
        <v>15</v>
      </c>
      <c r="B32" s="256"/>
      <c r="C32" s="256"/>
      <c r="D32" s="171">
        <v>3828320.11</v>
      </c>
      <c r="E32" s="172"/>
      <c r="F32" s="171">
        <f t="shared" ref="F32:F39" si="0">D32+H32</f>
        <v>3828320.11</v>
      </c>
      <c r="G32" s="172"/>
      <c r="H32" s="59"/>
      <c r="I32" s="300"/>
      <c r="J32" s="301"/>
      <c r="K32" s="302"/>
    </row>
    <row r="33" spans="1:11" s="3" customFormat="1" ht="33.75" customHeight="1" x14ac:dyDescent="0.25">
      <c r="A33" s="181" t="s">
        <v>16</v>
      </c>
      <c r="B33" s="182"/>
      <c r="C33" s="183"/>
      <c r="D33" s="254">
        <v>1156152.67</v>
      </c>
      <c r="E33" s="255"/>
      <c r="F33" s="171">
        <f t="shared" si="0"/>
        <v>1156152.67</v>
      </c>
      <c r="G33" s="172"/>
      <c r="H33" s="59"/>
      <c r="I33" s="310"/>
      <c r="J33" s="311"/>
      <c r="K33" s="312"/>
    </row>
    <row r="34" spans="1:11" s="3" customFormat="1" x14ac:dyDescent="0.25">
      <c r="A34" s="256" t="s">
        <v>18</v>
      </c>
      <c r="B34" s="256"/>
      <c r="C34" s="256"/>
      <c r="D34" s="171">
        <f>SUM(D35:E39)</f>
        <v>20286</v>
      </c>
      <c r="E34" s="172"/>
      <c r="F34" s="171">
        <f t="shared" si="0"/>
        <v>20286</v>
      </c>
      <c r="G34" s="172"/>
      <c r="H34" s="59">
        <f>SUM(H35:H39)</f>
        <v>0</v>
      </c>
      <c r="I34" s="244"/>
      <c r="J34" s="244"/>
      <c r="K34" s="244"/>
    </row>
    <row r="35" spans="1:11" s="3" customFormat="1" ht="15" customHeight="1" x14ac:dyDescent="0.25">
      <c r="A35" s="252" t="s">
        <v>25</v>
      </c>
      <c r="B35" s="253"/>
      <c r="C35" s="197"/>
      <c r="D35" s="294">
        <v>14400</v>
      </c>
      <c r="E35" s="295"/>
      <c r="F35" s="294">
        <f t="shared" si="0"/>
        <v>14400</v>
      </c>
      <c r="G35" s="296"/>
      <c r="H35" s="71"/>
      <c r="I35" s="165"/>
      <c r="J35" s="166"/>
      <c r="K35" s="167"/>
    </row>
    <row r="36" spans="1:11" s="3" customFormat="1" x14ac:dyDescent="0.25">
      <c r="A36" s="252" t="s">
        <v>26</v>
      </c>
      <c r="B36" s="253"/>
      <c r="C36" s="197"/>
      <c r="D36" s="294">
        <v>2640</v>
      </c>
      <c r="E36" s="295"/>
      <c r="F36" s="294">
        <f t="shared" si="0"/>
        <v>2640</v>
      </c>
      <c r="G36" s="296"/>
      <c r="H36" s="71"/>
      <c r="I36" s="244"/>
      <c r="J36" s="244"/>
      <c r="K36" s="244"/>
    </row>
    <row r="37" spans="1:11" s="3" customFormat="1" x14ac:dyDescent="0.25">
      <c r="A37" s="252" t="s">
        <v>27</v>
      </c>
      <c r="B37" s="253"/>
      <c r="C37" s="197"/>
      <c r="D37" s="294">
        <v>1320</v>
      </c>
      <c r="E37" s="295"/>
      <c r="F37" s="294">
        <f t="shared" si="0"/>
        <v>1320</v>
      </c>
      <c r="G37" s="296"/>
      <c r="H37" s="71"/>
      <c r="I37" s="244"/>
      <c r="J37" s="244"/>
      <c r="K37" s="244"/>
    </row>
    <row r="38" spans="1:11" s="3" customFormat="1" ht="25.5" customHeight="1" x14ac:dyDescent="0.25">
      <c r="A38" s="154" t="s">
        <v>28</v>
      </c>
      <c r="B38" s="193"/>
      <c r="C38" s="194"/>
      <c r="D38" s="294">
        <v>252</v>
      </c>
      <c r="E38" s="295"/>
      <c r="F38" s="294">
        <f t="shared" si="0"/>
        <v>252</v>
      </c>
      <c r="G38" s="296"/>
      <c r="H38" s="71"/>
      <c r="I38" s="165"/>
      <c r="J38" s="166"/>
      <c r="K38" s="167"/>
    </row>
    <row r="39" spans="1:11" s="3" customFormat="1" ht="19.5" customHeight="1" x14ac:dyDescent="0.25">
      <c r="A39" s="252" t="s">
        <v>47</v>
      </c>
      <c r="B39" s="253"/>
      <c r="C39" s="197"/>
      <c r="D39" s="294">
        <v>1674</v>
      </c>
      <c r="E39" s="295"/>
      <c r="F39" s="294">
        <f t="shared" si="0"/>
        <v>1674</v>
      </c>
      <c r="G39" s="296"/>
      <c r="H39" s="71"/>
      <c r="I39" s="165"/>
      <c r="J39" s="166"/>
      <c r="K39" s="167"/>
    </row>
    <row r="40" spans="1:11" s="3" customFormat="1" ht="29.25" customHeight="1" x14ac:dyDescent="0.25">
      <c r="A40" s="181" t="s">
        <v>17</v>
      </c>
      <c r="B40" s="182"/>
      <c r="C40" s="183"/>
      <c r="D40" s="171">
        <f>SUM(D41:E43)</f>
        <v>545951.28</v>
      </c>
      <c r="E40" s="172"/>
      <c r="F40" s="171">
        <f>H40+D40</f>
        <v>545951.28</v>
      </c>
      <c r="G40" s="172"/>
      <c r="H40" s="59">
        <f>SUM(H41:H43)</f>
        <v>0</v>
      </c>
      <c r="I40" s="244"/>
      <c r="J40" s="244"/>
      <c r="K40" s="244"/>
    </row>
    <row r="41" spans="1:11" s="3" customFormat="1" ht="15" customHeight="1" x14ac:dyDescent="0.25">
      <c r="A41" s="154" t="s">
        <v>29</v>
      </c>
      <c r="B41" s="163"/>
      <c r="C41" s="164"/>
      <c r="D41" s="294">
        <v>512110</v>
      </c>
      <c r="E41" s="295"/>
      <c r="F41" s="294">
        <f>H41+D41</f>
        <v>512110</v>
      </c>
      <c r="G41" s="296"/>
      <c r="H41" s="59"/>
      <c r="I41" s="160"/>
      <c r="J41" s="161"/>
      <c r="K41" s="162"/>
    </row>
    <row r="42" spans="1:11" s="3" customFormat="1" ht="25.5" customHeight="1" x14ac:dyDescent="0.25">
      <c r="A42" s="154" t="s">
        <v>30</v>
      </c>
      <c r="B42" s="163"/>
      <c r="C42" s="164"/>
      <c r="D42" s="294">
        <v>5406.38</v>
      </c>
      <c r="E42" s="295"/>
      <c r="F42" s="294">
        <f>H42+D42</f>
        <v>5406.38</v>
      </c>
      <c r="G42" s="296"/>
      <c r="H42" s="71"/>
      <c r="I42" s="165"/>
      <c r="J42" s="166"/>
      <c r="K42" s="167"/>
    </row>
    <row r="43" spans="1:11" s="3" customFormat="1" ht="25.5" customHeight="1" x14ac:dyDescent="0.25">
      <c r="A43" s="154" t="s">
        <v>52</v>
      </c>
      <c r="B43" s="163"/>
      <c r="C43" s="164"/>
      <c r="D43" s="294">
        <v>28434.9</v>
      </c>
      <c r="E43" s="295"/>
      <c r="F43" s="294">
        <f>H43+D43</f>
        <v>28434.9</v>
      </c>
      <c r="G43" s="296"/>
      <c r="H43" s="71"/>
      <c r="I43" s="165"/>
      <c r="J43" s="166"/>
      <c r="K43" s="167"/>
    </row>
    <row r="44" spans="1:11" s="3" customFormat="1" ht="39" customHeight="1" x14ac:dyDescent="0.25">
      <c r="A44" s="181" t="s">
        <v>19</v>
      </c>
      <c r="B44" s="182"/>
      <c r="C44" s="183"/>
      <c r="D44" s="171">
        <f>SUM(D45:E51)</f>
        <v>269802.40000000002</v>
      </c>
      <c r="E44" s="172"/>
      <c r="F44" s="171">
        <f>D44+H44</f>
        <v>260302.40000000002</v>
      </c>
      <c r="G44" s="172"/>
      <c r="H44" s="59">
        <f>SUM(H45:H51)</f>
        <v>-9500</v>
      </c>
      <c r="I44" s="178"/>
      <c r="J44" s="179"/>
      <c r="K44" s="180"/>
    </row>
    <row r="45" spans="1:11" s="3" customFormat="1" ht="26.25" customHeight="1" x14ac:dyDescent="0.25">
      <c r="A45" s="154" t="s">
        <v>31</v>
      </c>
      <c r="B45" s="163"/>
      <c r="C45" s="164"/>
      <c r="D45" s="290">
        <v>22524</v>
      </c>
      <c r="E45" s="291"/>
      <c r="F45" s="294">
        <f t="shared" ref="F45:F51" si="1">D45+H45</f>
        <v>22524</v>
      </c>
      <c r="G45" s="296"/>
      <c r="H45" s="71"/>
      <c r="I45" s="165"/>
      <c r="J45" s="166"/>
      <c r="K45" s="167"/>
    </row>
    <row r="46" spans="1:11" s="3" customFormat="1" ht="105" customHeight="1" x14ac:dyDescent="0.25">
      <c r="A46" s="154" t="s">
        <v>83</v>
      </c>
      <c r="B46" s="163"/>
      <c r="C46" s="164"/>
      <c r="D46" s="290">
        <f>11700+7800+9000</f>
        <v>28500</v>
      </c>
      <c r="E46" s="291"/>
      <c r="F46" s="294">
        <f t="shared" si="1"/>
        <v>19000</v>
      </c>
      <c r="G46" s="296"/>
      <c r="H46" s="71">
        <v>-9500</v>
      </c>
      <c r="I46" s="165" t="s">
        <v>155</v>
      </c>
      <c r="J46" s="166"/>
      <c r="K46" s="167"/>
    </row>
    <row r="47" spans="1:11" s="3" customFormat="1" ht="28.5" customHeight="1" x14ac:dyDescent="0.25">
      <c r="A47" s="154" t="s">
        <v>32</v>
      </c>
      <c r="B47" s="163"/>
      <c r="C47" s="164"/>
      <c r="D47" s="290">
        <v>6000</v>
      </c>
      <c r="E47" s="291"/>
      <c r="F47" s="294">
        <f t="shared" si="1"/>
        <v>6000</v>
      </c>
      <c r="G47" s="296"/>
      <c r="H47" s="71"/>
      <c r="I47" s="165"/>
      <c r="J47" s="166"/>
      <c r="K47" s="167"/>
    </row>
    <row r="48" spans="1:11" s="3" customFormat="1" ht="92.25" customHeight="1" x14ac:dyDescent="0.25">
      <c r="A48" s="154" t="s">
        <v>61</v>
      </c>
      <c r="B48" s="163"/>
      <c r="C48" s="164"/>
      <c r="D48" s="290">
        <v>112838.39999999999</v>
      </c>
      <c r="E48" s="291"/>
      <c r="F48" s="294">
        <f t="shared" si="1"/>
        <v>112838.39999999999</v>
      </c>
      <c r="G48" s="296"/>
      <c r="H48" s="71"/>
      <c r="I48" s="165"/>
      <c r="J48" s="166"/>
      <c r="K48" s="167"/>
    </row>
    <row r="49" spans="1:11" s="3" customFormat="1" ht="18" customHeight="1" x14ac:dyDescent="0.25">
      <c r="A49" s="154" t="s">
        <v>84</v>
      </c>
      <c r="B49" s="163"/>
      <c r="C49" s="164"/>
      <c r="D49" s="290">
        <f>1670*42</f>
        <v>70140</v>
      </c>
      <c r="E49" s="291"/>
      <c r="F49" s="294">
        <f t="shared" si="1"/>
        <v>70140</v>
      </c>
      <c r="G49" s="296"/>
      <c r="H49" s="71"/>
      <c r="I49" s="165"/>
      <c r="J49" s="166"/>
      <c r="K49" s="167"/>
    </row>
    <row r="50" spans="1:11" s="3" customFormat="1" ht="44.25" customHeight="1" x14ac:dyDescent="0.25">
      <c r="A50" s="154" t="s">
        <v>33</v>
      </c>
      <c r="B50" s="163"/>
      <c r="C50" s="164"/>
      <c r="D50" s="290">
        <v>20000</v>
      </c>
      <c r="E50" s="291"/>
      <c r="F50" s="294">
        <f t="shared" si="1"/>
        <v>20000</v>
      </c>
      <c r="G50" s="296"/>
      <c r="H50" s="71"/>
      <c r="I50" s="165"/>
      <c r="J50" s="166"/>
      <c r="K50" s="167"/>
    </row>
    <row r="51" spans="1:11" s="3" customFormat="1" ht="24.75" customHeight="1" x14ac:dyDescent="0.25">
      <c r="A51" s="154" t="s">
        <v>55</v>
      </c>
      <c r="B51" s="155"/>
      <c r="C51" s="156"/>
      <c r="D51" s="290">
        <v>9800</v>
      </c>
      <c r="E51" s="309"/>
      <c r="F51" s="294">
        <f t="shared" si="1"/>
        <v>9800</v>
      </c>
      <c r="G51" s="296"/>
      <c r="H51" s="71"/>
      <c r="I51" s="198"/>
      <c r="J51" s="199"/>
      <c r="K51" s="200"/>
    </row>
    <row r="52" spans="1:11" s="3" customFormat="1" ht="30.75" customHeight="1" x14ac:dyDescent="0.25">
      <c r="A52" s="181" t="s">
        <v>20</v>
      </c>
      <c r="B52" s="182"/>
      <c r="C52" s="183"/>
      <c r="D52" s="171">
        <f>SUM(D54:E67)</f>
        <v>2594201.87</v>
      </c>
      <c r="E52" s="172"/>
      <c r="F52" s="171">
        <f>SUM(F54:G67)</f>
        <v>2535605.59</v>
      </c>
      <c r="G52" s="172"/>
      <c r="H52" s="59">
        <f>SUM(H53:H67)</f>
        <v>-58596.28</v>
      </c>
      <c r="I52" s="244"/>
      <c r="J52" s="244"/>
      <c r="K52" s="244"/>
    </row>
    <row r="53" spans="1:11" s="3" customFormat="1" ht="77.25" hidden="1" customHeight="1" x14ac:dyDescent="0.25">
      <c r="A53" s="154" t="s">
        <v>85</v>
      </c>
      <c r="B53" s="193"/>
      <c r="C53" s="194"/>
      <c r="D53" s="306">
        <f>9180+22320</f>
        <v>31500</v>
      </c>
      <c r="E53" s="308"/>
      <c r="F53" s="306">
        <f t="shared" ref="F53:F69" si="2">D53+H53</f>
        <v>31500</v>
      </c>
      <c r="G53" s="308"/>
      <c r="H53" s="75"/>
      <c r="I53" s="165"/>
      <c r="J53" s="189"/>
      <c r="K53" s="190"/>
    </row>
    <row r="54" spans="1:11" s="3" customFormat="1" ht="58.5" customHeight="1" x14ac:dyDescent="0.25">
      <c r="A54" s="154" t="s">
        <v>109</v>
      </c>
      <c r="B54" s="163"/>
      <c r="C54" s="164"/>
      <c r="D54" s="306">
        <v>9880</v>
      </c>
      <c r="E54" s="307"/>
      <c r="F54" s="306">
        <f t="shared" si="2"/>
        <v>9880</v>
      </c>
      <c r="G54" s="308"/>
      <c r="H54" s="75"/>
      <c r="I54" s="165"/>
      <c r="J54" s="166"/>
      <c r="K54" s="167"/>
    </row>
    <row r="55" spans="1:11" s="3" customFormat="1" ht="68.25" customHeight="1" x14ac:dyDescent="0.25">
      <c r="A55" s="154" t="s">
        <v>34</v>
      </c>
      <c r="B55" s="163"/>
      <c r="C55" s="164"/>
      <c r="D55" s="306">
        <v>20607.599999999999</v>
      </c>
      <c r="E55" s="307"/>
      <c r="F55" s="306">
        <f t="shared" si="2"/>
        <v>20607.599999999999</v>
      </c>
      <c r="G55" s="308"/>
      <c r="H55" s="75"/>
      <c r="I55" s="245"/>
      <c r="J55" s="246"/>
      <c r="K55" s="247"/>
    </row>
    <row r="56" spans="1:11" s="3" customFormat="1" ht="46.5" customHeight="1" x14ac:dyDescent="0.25">
      <c r="A56" s="154" t="s">
        <v>56</v>
      </c>
      <c r="B56" s="163"/>
      <c r="C56" s="164"/>
      <c r="D56" s="306">
        <v>22423.439999999999</v>
      </c>
      <c r="E56" s="307"/>
      <c r="F56" s="306">
        <f t="shared" si="2"/>
        <v>22423.439999999999</v>
      </c>
      <c r="G56" s="308"/>
      <c r="H56" s="75"/>
      <c r="I56" s="165"/>
      <c r="J56" s="166"/>
      <c r="K56" s="167"/>
    </row>
    <row r="57" spans="1:11" s="3" customFormat="1" ht="39" customHeight="1" x14ac:dyDescent="0.25">
      <c r="A57" s="154" t="s">
        <v>35</v>
      </c>
      <c r="B57" s="163"/>
      <c r="C57" s="164"/>
      <c r="D57" s="306">
        <v>34350.910000000003</v>
      </c>
      <c r="E57" s="307"/>
      <c r="F57" s="306">
        <f t="shared" si="2"/>
        <v>34350.910000000003</v>
      </c>
      <c r="G57" s="308"/>
      <c r="H57" s="75"/>
      <c r="I57" s="160"/>
      <c r="J57" s="161"/>
      <c r="K57" s="162"/>
    </row>
    <row r="58" spans="1:11" s="3" customFormat="1" ht="78.75" customHeight="1" x14ac:dyDescent="0.25">
      <c r="A58" s="154" t="s">
        <v>36</v>
      </c>
      <c r="B58" s="163"/>
      <c r="C58" s="164"/>
      <c r="D58" s="306">
        <v>34081.919999999998</v>
      </c>
      <c r="E58" s="307"/>
      <c r="F58" s="306">
        <f t="shared" si="2"/>
        <v>22721.279999999999</v>
      </c>
      <c r="G58" s="308"/>
      <c r="H58" s="75">
        <v>-11360.64</v>
      </c>
      <c r="I58" s="165" t="s">
        <v>155</v>
      </c>
      <c r="J58" s="166"/>
      <c r="K58" s="167"/>
    </row>
    <row r="59" spans="1:11" s="3" customFormat="1" ht="78.75" customHeight="1" x14ac:dyDescent="0.25">
      <c r="A59" s="154" t="s">
        <v>37</v>
      </c>
      <c r="B59" s="163"/>
      <c r="C59" s="164"/>
      <c r="D59" s="306">
        <v>302400</v>
      </c>
      <c r="E59" s="307"/>
      <c r="F59" s="306">
        <f t="shared" si="2"/>
        <v>197120</v>
      </c>
      <c r="G59" s="308"/>
      <c r="H59" s="75">
        <v>-105280</v>
      </c>
      <c r="I59" s="165" t="s">
        <v>155</v>
      </c>
      <c r="J59" s="166"/>
      <c r="K59" s="167"/>
    </row>
    <row r="60" spans="1:11" s="3" customFormat="1" ht="59.25" customHeight="1" x14ac:dyDescent="0.25">
      <c r="A60" s="154" t="s">
        <v>63</v>
      </c>
      <c r="B60" s="163"/>
      <c r="C60" s="164"/>
      <c r="D60" s="306">
        <v>10000</v>
      </c>
      <c r="E60" s="307"/>
      <c r="F60" s="306">
        <f t="shared" si="2"/>
        <v>0</v>
      </c>
      <c r="G60" s="308"/>
      <c r="H60" s="75">
        <v>-10000</v>
      </c>
      <c r="I60" s="165" t="s">
        <v>156</v>
      </c>
      <c r="J60" s="166"/>
      <c r="K60" s="167"/>
    </row>
    <row r="61" spans="1:11" s="3" customFormat="1" ht="40.5" customHeight="1" x14ac:dyDescent="0.25">
      <c r="A61" s="154" t="s">
        <v>50</v>
      </c>
      <c r="B61" s="163"/>
      <c r="C61" s="164"/>
      <c r="D61" s="294">
        <v>4000</v>
      </c>
      <c r="E61" s="295"/>
      <c r="F61" s="294">
        <f t="shared" ref="F61:F66" si="3">D61+H61</f>
        <v>4000</v>
      </c>
      <c r="G61" s="296"/>
      <c r="H61" s="71"/>
      <c r="I61" s="165"/>
      <c r="J61" s="166"/>
      <c r="K61" s="167"/>
    </row>
    <row r="62" spans="1:11" s="3" customFormat="1" ht="36.75" customHeight="1" x14ac:dyDescent="0.25">
      <c r="A62" s="154" t="s">
        <v>71</v>
      </c>
      <c r="B62" s="163"/>
      <c r="C62" s="164"/>
      <c r="D62" s="294">
        <v>17580</v>
      </c>
      <c r="E62" s="295"/>
      <c r="F62" s="294">
        <f t="shared" si="3"/>
        <v>18900</v>
      </c>
      <c r="G62" s="296"/>
      <c r="H62" s="71">
        <v>1320</v>
      </c>
      <c r="I62" s="165" t="s">
        <v>136</v>
      </c>
      <c r="J62" s="166"/>
      <c r="K62" s="167"/>
    </row>
    <row r="63" spans="1:11" s="3" customFormat="1" ht="29.25" customHeight="1" x14ac:dyDescent="0.25">
      <c r="A63" s="154" t="s">
        <v>49</v>
      </c>
      <c r="B63" s="155"/>
      <c r="C63" s="156"/>
      <c r="D63" s="294">
        <v>15000</v>
      </c>
      <c r="E63" s="295"/>
      <c r="F63" s="294">
        <f t="shared" si="3"/>
        <v>15000</v>
      </c>
      <c r="G63" s="296"/>
      <c r="H63" s="71"/>
      <c r="I63" s="165"/>
      <c r="J63" s="166"/>
      <c r="K63" s="167"/>
    </row>
    <row r="64" spans="1:11" s="3" customFormat="1" ht="16.5" customHeight="1" x14ac:dyDescent="0.25">
      <c r="A64" s="154" t="s">
        <v>51</v>
      </c>
      <c r="B64" s="163"/>
      <c r="C64" s="164"/>
      <c r="D64" s="294">
        <v>40678</v>
      </c>
      <c r="E64" s="295"/>
      <c r="F64" s="294">
        <f t="shared" si="3"/>
        <v>40678</v>
      </c>
      <c r="G64" s="296"/>
      <c r="H64" s="71"/>
      <c r="I64" s="165"/>
      <c r="J64" s="166"/>
      <c r="K64" s="167"/>
    </row>
    <row r="65" spans="1:11" s="3" customFormat="1" ht="45" customHeight="1" x14ac:dyDescent="0.25">
      <c r="A65" s="154" t="s">
        <v>133</v>
      </c>
      <c r="B65" s="163"/>
      <c r="C65" s="164"/>
      <c r="D65" s="294"/>
      <c r="E65" s="295"/>
      <c r="F65" s="294">
        <f t="shared" si="3"/>
        <v>6724.36</v>
      </c>
      <c r="G65" s="296"/>
      <c r="H65" s="71">
        <v>6724.36</v>
      </c>
      <c r="I65" s="165" t="s">
        <v>137</v>
      </c>
      <c r="J65" s="166"/>
      <c r="K65" s="167"/>
    </row>
    <row r="66" spans="1:11" s="3" customFormat="1" ht="37.5" customHeight="1" x14ac:dyDescent="0.25">
      <c r="A66" s="154" t="s">
        <v>134</v>
      </c>
      <c r="B66" s="163"/>
      <c r="C66" s="164"/>
      <c r="D66" s="294"/>
      <c r="E66" s="295"/>
      <c r="F66" s="294">
        <f t="shared" si="3"/>
        <v>60000</v>
      </c>
      <c r="G66" s="296"/>
      <c r="H66" s="71">
        <v>60000</v>
      </c>
      <c r="I66" s="165" t="s">
        <v>138</v>
      </c>
      <c r="J66" s="166"/>
      <c r="K66" s="167"/>
    </row>
    <row r="67" spans="1:11" s="3" customFormat="1" ht="48.75" customHeight="1" x14ac:dyDescent="0.25">
      <c r="A67" s="154" t="s">
        <v>111</v>
      </c>
      <c r="B67" s="163"/>
      <c r="C67" s="164"/>
      <c r="D67" s="306">
        <v>2083200</v>
      </c>
      <c r="E67" s="307"/>
      <c r="F67" s="306">
        <f t="shared" si="2"/>
        <v>2083200</v>
      </c>
      <c r="G67" s="308"/>
      <c r="H67" s="75"/>
      <c r="I67" s="198"/>
      <c r="J67" s="199"/>
      <c r="K67" s="200"/>
    </row>
    <row r="68" spans="1:11" ht="41.25" customHeight="1" x14ac:dyDescent="0.25">
      <c r="A68" s="181" t="s">
        <v>48</v>
      </c>
      <c r="B68" s="182"/>
      <c r="C68" s="183"/>
      <c r="D68" s="171">
        <f>D69</f>
        <v>6200</v>
      </c>
      <c r="E68" s="172"/>
      <c r="F68" s="171">
        <f t="shared" si="2"/>
        <v>6200</v>
      </c>
      <c r="G68" s="172"/>
      <c r="H68" s="59">
        <f>SUM(H69:H69)</f>
        <v>0</v>
      </c>
      <c r="I68" s="198"/>
      <c r="J68" s="199"/>
      <c r="K68" s="200"/>
    </row>
    <row r="69" spans="1:11" s="3" customFormat="1" ht="23.25" customHeight="1" x14ac:dyDescent="0.25">
      <c r="A69" s="154" t="s">
        <v>101</v>
      </c>
      <c r="B69" s="163"/>
      <c r="C69" s="164"/>
      <c r="D69" s="294">
        <v>6200</v>
      </c>
      <c r="E69" s="295"/>
      <c r="F69" s="294">
        <f t="shared" si="2"/>
        <v>6200</v>
      </c>
      <c r="G69" s="296"/>
      <c r="H69" s="78"/>
      <c r="I69" s="160"/>
      <c r="J69" s="161"/>
      <c r="K69" s="162"/>
    </row>
    <row r="70" spans="1:11" s="3" customFormat="1" ht="45.75" customHeight="1" x14ac:dyDescent="0.25">
      <c r="A70" s="181" t="s">
        <v>21</v>
      </c>
      <c r="B70" s="182"/>
      <c r="C70" s="183"/>
      <c r="D70" s="171">
        <f>SUM(D71:E71)</f>
        <v>58500</v>
      </c>
      <c r="E70" s="172"/>
      <c r="F70" s="171">
        <f>D70+H70</f>
        <v>111882</v>
      </c>
      <c r="G70" s="172"/>
      <c r="H70" s="59">
        <f>H71+H72</f>
        <v>53382</v>
      </c>
      <c r="I70" s="244"/>
      <c r="J70" s="244"/>
      <c r="K70" s="244"/>
    </row>
    <row r="71" spans="1:11" s="3" customFormat="1" ht="41.25" customHeight="1" x14ac:dyDescent="0.25">
      <c r="A71" s="154" t="s">
        <v>64</v>
      </c>
      <c r="B71" s="163"/>
      <c r="C71" s="164"/>
      <c r="D71" s="294">
        <v>58500</v>
      </c>
      <c r="E71" s="295"/>
      <c r="F71" s="294">
        <f>D71+H71</f>
        <v>57882</v>
      </c>
      <c r="G71" s="296"/>
      <c r="H71" s="71">
        <v>-618</v>
      </c>
      <c r="I71" s="165" t="s">
        <v>139</v>
      </c>
      <c r="J71" s="166"/>
      <c r="K71" s="167"/>
    </row>
    <row r="72" spans="1:11" s="3" customFormat="1" ht="41.25" customHeight="1" x14ac:dyDescent="0.25">
      <c r="A72" s="154" t="s">
        <v>64</v>
      </c>
      <c r="B72" s="163"/>
      <c r="C72" s="164"/>
      <c r="D72" s="294"/>
      <c r="E72" s="295"/>
      <c r="F72" s="294">
        <f>D72+H72</f>
        <v>54000</v>
      </c>
      <c r="G72" s="296"/>
      <c r="H72" s="71">
        <v>54000</v>
      </c>
      <c r="I72" s="165" t="s">
        <v>157</v>
      </c>
      <c r="J72" s="166"/>
      <c r="K72" s="167"/>
    </row>
    <row r="73" spans="1:11" s="39" customFormat="1" ht="57" customHeight="1" x14ac:dyDescent="0.25">
      <c r="A73" s="168" t="s">
        <v>57</v>
      </c>
      <c r="B73" s="169"/>
      <c r="C73" s="170"/>
      <c r="D73" s="171">
        <v>4120</v>
      </c>
      <c r="E73" s="172"/>
      <c r="F73" s="171">
        <f t="shared" ref="F73:F78" si="4">D73+H73</f>
        <v>4120</v>
      </c>
      <c r="G73" s="172"/>
      <c r="H73" s="59"/>
      <c r="I73" s="165"/>
      <c r="J73" s="166"/>
      <c r="K73" s="167"/>
    </row>
    <row r="74" spans="1:11" s="39" customFormat="1" ht="57" customHeight="1" x14ac:dyDescent="0.25">
      <c r="A74" s="168" t="s">
        <v>88</v>
      </c>
      <c r="B74" s="238"/>
      <c r="C74" s="239"/>
      <c r="D74" s="171">
        <f>SUM(D75:E78)</f>
        <v>310120</v>
      </c>
      <c r="E74" s="228"/>
      <c r="F74" s="171">
        <f t="shared" si="4"/>
        <v>310120</v>
      </c>
      <c r="G74" s="172"/>
      <c r="H74" s="59">
        <f>H77</f>
        <v>0</v>
      </c>
      <c r="I74" s="241"/>
      <c r="J74" s="242"/>
      <c r="K74" s="243"/>
    </row>
    <row r="75" spans="1:11" s="3" customFormat="1" ht="27.75" customHeight="1" x14ac:dyDescent="0.25">
      <c r="A75" s="154" t="s">
        <v>65</v>
      </c>
      <c r="B75" s="163"/>
      <c r="C75" s="164"/>
      <c r="D75" s="294">
        <v>1600</v>
      </c>
      <c r="E75" s="295"/>
      <c r="F75" s="294">
        <f t="shared" si="4"/>
        <v>1600</v>
      </c>
      <c r="G75" s="296"/>
      <c r="H75" s="71"/>
      <c r="I75" s="160"/>
      <c r="J75" s="161"/>
      <c r="K75" s="162"/>
    </row>
    <row r="76" spans="1:11" s="3" customFormat="1" ht="24" customHeight="1" x14ac:dyDescent="0.25">
      <c r="A76" s="154" t="s">
        <v>66</v>
      </c>
      <c r="B76" s="163"/>
      <c r="C76" s="164"/>
      <c r="D76" s="294">
        <v>3120</v>
      </c>
      <c r="E76" s="295"/>
      <c r="F76" s="294">
        <f t="shared" si="4"/>
        <v>3120</v>
      </c>
      <c r="G76" s="296"/>
      <c r="H76" s="71"/>
      <c r="I76" s="160"/>
      <c r="J76" s="161"/>
      <c r="K76" s="162"/>
    </row>
    <row r="77" spans="1:11" s="3" customFormat="1" ht="21" customHeight="1" x14ac:dyDescent="0.25">
      <c r="A77" s="154" t="s">
        <v>67</v>
      </c>
      <c r="B77" s="163"/>
      <c r="C77" s="164"/>
      <c r="D77" s="294">
        <v>5400</v>
      </c>
      <c r="E77" s="295"/>
      <c r="F77" s="294">
        <f t="shared" si="4"/>
        <v>5400</v>
      </c>
      <c r="G77" s="296"/>
      <c r="H77" s="71"/>
      <c r="I77" s="165"/>
      <c r="J77" s="166"/>
      <c r="K77" s="167"/>
    </row>
    <row r="78" spans="1:11" s="3" customFormat="1" ht="17.25" customHeight="1" x14ac:dyDescent="0.25">
      <c r="A78" s="154" t="s">
        <v>68</v>
      </c>
      <c r="B78" s="163"/>
      <c r="C78" s="164"/>
      <c r="D78" s="294">
        <v>300000</v>
      </c>
      <c r="E78" s="295"/>
      <c r="F78" s="294">
        <f t="shared" si="4"/>
        <v>300000</v>
      </c>
      <c r="G78" s="296"/>
      <c r="H78" s="71"/>
      <c r="I78" s="165"/>
      <c r="J78" s="166"/>
      <c r="K78" s="167"/>
    </row>
    <row r="79" spans="1:11" s="39" customFormat="1" ht="48.75" customHeight="1" x14ac:dyDescent="0.25">
      <c r="A79" s="168" t="s">
        <v>86</v>
      </c>
      <c r="B79" s="169"/>
      <c r="C79" s="170"/>
      <c r="D79" s="171">
        <f>D80</f>
        <v>4380</v>
      </c>
      <c r="E79" s="172"/>
      <c r="F79" s="171">
        <f>F80</f>
        <v>4380</v>
      </c>
      <c r="G79" s="172"/>
      <c r="H79" s="59"/>
      <c r="I79" s="165"/>
      <c r="J79" s="166"/>
      <c r="K79" s="167"/>
    </row>
    <row r="80" spans="1:11" s="3" customFormat="1" ht="24" customHeight="1" x14ac:dyDescent="0.25">
      <c r="A80" s="154" t="s">
        <v>87</v>
      </c>
      <c r="B80" s="163"/>
      <c r="C80" s="164"/>
      <c r="D80" s="294">
        <v>4380</v>
      </c>
      <c r="E80" s="295"/>
      <c r="F80" s="294">
        <f>D80+H80</f>
        <v>4380</v>
      </c>
      <c r="G80" s="296"/>
      <c r="H80" s="71"/>
      <c r="I80" s="165"/>
      <c r="J80" s="166"/>
      <c r="K80" s="167"/>
    </row>
    <row r="81" spans="1:11" s="39" customFormat="1" ht="48.75" customHeight="1" x14ac:dyDescent="0.25">
      <c r="A81" s="168" t="s">
        <v>58</v>
      </c>
      <c r="B81" s="169"/>
      <c r="C81" s="170"/>
      <c r="D81" s="171">
        <f>SUM(D82:E84)</f>
        <v>39728.67</v>
      </c>
      <c r="E81" s="172"/>
      <c r="F81" s="171">
        <f>D81+H81</f>
        <v>54442.95</v>
      </c>
      <c r="G81" s="172"/>
      <c r="H81" s="59">
        <f>H82+H83+H84</f>
        <v>14714.28</v>
      </c>
      <c r="I81" s="165"/>
      <c r="J81" s="166"/>
      <c r="K81" s="167"/>
    </row>
    <row r="82" spans="1:11" s="3" customFormat="1" ht="99" customHeight="1" x14ac:dyDescent="0.25">
      <c r="A82" s="154" t="s">
        <v>124</v>
      </c>
      <c r="B82" s="163"/>
      <c r="C82" s="164"/>
      <c r="D82" s="294">
        <v>10809</v>
      </c>
      <c r="E82" s="295"/>
      <c r="F82" s="294">
        <f>D82+H82</f>
        <v>8597.08</v>
      </c>
      <c r="G82" s="296"/>
      <c r="H82" s="71">
        <v>-2211.92</v>
      </c>
      <c r="I82" s="165" t="s">
        <v>139</v>
      </c>
      <c r="J82" s="166"/>
      <c r="K82" s="167"/>
    </row>
    <row r="83" spans="1:11" s="3" customFormat="1" ht="131.25" customHeight="1" x14ac:dyDescent="0.25">
      <c r="A83" s="154" t="s">
        <v>112</v>
      </c>
      <c r="B83" s="163"/>
      <c r="C83" s="164"/>
      <c r="D83" s="294">
        <v>16297.07</v>
      </c>
      <c r="E83" s="295"/>
      <c r="F83" s="294">
        <f t="shared" ref="F83:F86" si="5">D83+H83</f>
        <v>33223.270000000004</v>
      </c>
      <c r="G83" s="296"/>
      <c r="H83" s="71">
        <v>16926.2</v>
      </c>
      <c r="I83" s="165" t="s">
        <v>158</v>
      </c>
      <c r="J83" s="166"/>
      <c r="K83" s="167"/>
    </row>
    <row r="84" spans="1:11" s="3" customFormat="1" ht="78.75" customHeight="1" x14ac:dyDescent="0.25">
      <c r="A84" s="154" t="s">
        <v>70</v>
      </c>
      <c r="B84" s="163"/>
      <c r="C84" s="164"/>
      <c r="D84" s="294">
        <v>12622.6</v>
      </c>
      <c r="E84" s="295"/>
      <c r="F84" s="294">
        <f t="shared" si="5"/>
        <v>12622.6</v>
      </c>
      <c r="G84" s="296"/>
      <c r="H84" s="71"/>
      <c r="I84" s="160"/>
      <c r="J84" s="161"/>
      <c r="K84" s="162"/>
    </row>
    <row r="85" spans="1:11" s="42" customFormat="1" ht="47.25" customHeight="1" x14ac:dyDescent="0.25">
      <c r="A85" s="173" t="s">
        <v>92</v>
      </c>
      <c r="B85" s="174"/>
      <c r="C85" s="175"/>
      <c r="D85" s="254">
        <f>D86</f>
        <v>4960</v>
      </c>
      <c r="E85" s="289"/>
      <c r="F85" s="254">
        <f>F86</f>
        <v>4960</v>
      </c>
      <c r="G85" s="289"/>
      <c r="H85" s="71">
        <f>H86</f>
        <v>0</v>
      </c>
      <c r="I85" s="178"/>
      <c r="J85" s="179"/>
      <c r="K85" s="180"/>
    </row>
    <row r="86" spans="1:11" s="42" customFormat="1" ht="65.25" customHeight="1" x14ac:dyDescent="0.25">
      <c r="A86" s="205" t="s">
        <v>113</v>
      </c>
      <c r="B86" s="206"/>
      <c r="C86" s="207"/>
      <c r="D86" s="290">
        <v>4960</v>
      </c>
      <c r="E86" s="291"/>
      <c r="F86" s="290">
        <f t="shared" si="5"/>
        <v>4960</v>
      </c>
      <c r="G86" s="291"/>
      <c r="H86" s="71"/>
      <c r="I86" s="198"/>
      <c r="J86" s="199"/>
      <c r="K86" s="200"/>
    </row>
    <row r="87" spans="1:11" s="3" customFormat="1" x14ac:dyDescent="0.25">
      <c r="A87" s="202" t="s">
        <v>11</v>
      </c>
      <c r="B87" s="202"/>
      <c r="C87" s="202"/>
      <c r="D87" s="292">
        <f>D32+D33+D34+D40+D44+D52+D68+D70+D73+D74+D79+D81+D85</f>
        <v>8842723</v>
      </c>
      <c r="E87" s="293"/>
      <c r="F87" s="292">
        <f>F32+F33+F34+F40+F44+F52+F68+F70+F73+F74+F79+F81+F85</f>
        <v>8842723</v>
      </c>
      <c r="G87" s="293"/>
      <c r="H87" s="93">
        <f>H32+H33+H34+H40+H44+H52+H68+H70+H73+H74+H79+H81+H85</f>
        <v>1.8189894035458565E-12</v>
      </c>
      <c r="I87" s="196"/>
      <c r="J87" s="196"/>
      <c r="K87" s="196"/>
    </row>
    <row r="88" spans="1:11" s="3" customFormat="1" x14ac:dyDescent="0.25">
      <c r="A88" s="9"/>
      <c r="B88" s="9"/>
      <c r="C88" s="9"/>
      <c r="D88" s="10"/>
      <c r="E88" s="10"/>
      <c r="F88" s="10"/>
      <c r="G88" s="10"/>
      <c r="H88" s="94"/>
      <c r="I88" s="11"/>
      <c r="J88" s="11"/>
      <c r="K88" s="11"/>
    </row>
    <row r="89" spans="1:11" s="3" customFormat="1" x14ac:dyDescent="0.25">
      <c r="A89" s="9"/>
      <c r="B89" s="9"/>
      <c r="C89" s="9"/>
      <c r="D89" s="10"/>
      <c r="E89" s="10"/>
      <c r="F89" s="10"/>
      <c r="G89" s="10"/>
      <c r="H89" s="94"/>
      <c r="I89" s="11"/>
      <c r="J89" s="11"/>
      <c r="K89" s="11"/>
    </row>
    <row r="90" spans="1:11" s="3" customFormat="1" x14ac:dyDescent="0.25">
      <c r="A90" s="9"/>
      <c r="B90" s="9"/>
      <c r="C90" s="9"/>
      <c r="D90" s="10"/>
      <c r="E90" s="10"/>
      <c r="F90" s="10"/>
      <c r="G90" s="10"/>
      <c r="H90" s="94"/>
      <c r="I90" s="11"/>
      <c r="J90" s="11"/>
      <c r="K90" s="11"/>
    </row>
    <row r="91" spans="1:11" x14ac:dyDescent="0.25">
      <c r="A91" s="232" t="s">
        <v>22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</row>
    <row r="92" spans="1:11" ht="8.25" customHeight="1" x14ac:dyDescent="0.25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</row>
    <row r="93" spans="1:11" x14ac:dyDescent="0.25">
      <c r="A93" s="196"/>
      <c r="B93" s="196"/>
      <c r="C93" s="196"/>
      <c r="D93" s="215" t="s">
        <v>5</v>
      </c>
      <c r="E93" s="215"/>
      <c r="F93" s="215" t="s">
        <v>6</v>
      </c>
      <c r="G93" s="215"/>
      <c r="H93" s="92" t="s">
        <v>14</v>
      </c>
      <c r="I93" s="216" t="s">
        <v>13</v>
      </c>
      <c r="J93" s="217"/>
      <c r="K93" s="218"/>
    </row>
    <row r="94" spans="1:11" s="39" customFormat="1" ht="33" customHeight="1" x14ac:dyDescent="0.25">
      <c r="A94" s="181" t="s">
        <v>19</v>
      </c>
      <c r="B94" s="182"/>
      <c r="C94" s="183"/>
      <c r="D94" s="171">
        <f>SUM(D95:E97)</f>
        <v>343828.4</v>
      </c>
      <c r="E94" s="172"/>
      <c r="F94" s="171">
        <f>SUM(F95:G97)</f>
        <v>343828.4</v>
      </c>
      <c r="G94" s="172"/>
      <c r="H94" s="59">
        <f>SUM(H95:H97)</f>
        <v>0</v>
      </c>
      <c r="I94" s="186"/>
      <c r="J94" s="187"/>
      <c r="K94" s="188"/>
    </row>
    <row r="95" spans="1:11" s="39" customFormat="1" ht="39" customHeight="1" x14ac:dyDescent="0.25">
      <c r="A95" s="154" t="s">
        <v>73</v>
      </c>
      <c r="B95" s="193"/>
      <c r="C95" s="194"/>
      <c r="D95" s="294">
        <v>40000</v>
      </c>
      <c r="E95" s="296"/>
      <c r="F95" s="294">
        <f t="shared" ref="F95" si="6">D95+H95</f>
        <v>40000</v>
      </c>
      <c r="G95" s="295"/>
      <c r="H95" s="75"/>
      <c r="I95" s="186"/>
      <c r="J95" s="187"/>
      <c r="K95" s="188"/>
    </row>
    <row r="96" spans="1:11" s="39" customFormat="1" ht="39.75" customHeight="1" x14ac:dyDescent="0.25">
      <c r="A96" s="154" t="s">
        <v>72</v>
      </c>
      <c r="B96" s="233"/>
      <c r="C96" s="234"/>
      <c r="D96" s="294">
        <v>163833.60000000001</v>
      </c>
      <c r="E96" s="295"/>
      <c r="F96" s="294">
        <f>D96+H96</f>
        <v>163833.60000000001</v>
      </c>
      <c r="G96" s="295"/>
      <c r="H96" s="75"/>
      <c r="I96" s="186"/>
      <c r="J96" s="187"/>
      <c r="K96" s="188"/>
    </row>
    <row r="97" spans="1:11" s="39" customFormat="1" ht="39" customHeight="1" x14ac:dyDescent="0.25">
      <c r="A97" s="154" t="s">
        <v>54</v>
      </c>
      <c r="B97" s="193"/>
      <c r="C97" s="194"/>
      <c r="D97" s="294">
        <v>139994.79999999999</v>
      </c>
      <c r="E97" s="296"/>
      <c r="F97" s="294">
        <v>139994.79999999999</v>
      </c>
      <c r="G97" s="295"/>
      <c r="H97" s="75"/>
      <c r="I97" s="186"/>
      <c r="J97" s="187"/>
      <c r="K97" s="188"/>
    </row>
    <row r="98" spans="1:11" s="3" customFormat="1" ht="35.1" customHeight="1" x14ac:dyDescent="0.25">
      <c r="A98" s="181" t="s">
        <v>20</v>
      </c>
      <c r="B98" s="182"/>
      <c r="C98" s="183"/>
      <c r="D98" s="171">
        <f>D99+D100</f>
        <v>455164</v>
      </c>
      <c r="E98" s="172"/>
      <c r="F98" s="171">
        <f t="shared" ref="F98:F110" si="7">D98+H98</f>
        <v>455164</v>
      </c>
      <c r="G98" s="172"/>
      <c r="H98" s="59">
        <f>H99+H100</f>
        <v>0</v>
      </c>
      <c r="I98" s="186"/>
      <c r="J98" s="187"/>
      <c r="K98" s="188"/>
    </row>
    <row r="99" spans="1:11" s="39" customFormat="1" ht="42" customHeight="1" x14ac:dyDescent="0.25">
      <c r="A99" s="154" t="s">
        <v>53</v>
      </c>
      <c r="B99" s="163"/>
      <c r="C99" s="164"/>
      <c r="D99" s="294">
        <v>5164</v>
      </c>
      <c r="E99" s="295"/>
      <c r="F99" s="294">
        <f t="shared" si="7"/>
        <v>5164</v>
      </c>
      <c r="G99" s="295"/>
      <c r="H99" s="71"/>
      <c r="I99" s="186"/>
      <c r="J99" s="187"/>
      <c r="K99" s="188"/>
    </row>
    <row r="100" spans="1:11" s="39" customFormat="1" ht="89.25" customHeight="1" x14ac:dyDescent="0.25">
      <c r="A100" s="154" t="s">
        <v>105</v>
      </c>
      <c r="B100" s="163"/>
      <c r="C100" s="164"/>
      <c r="D100" s="294">
        <v>450000</v>
      </c>
      <c r="E100" s="295"/>
      <c r="F100" s="294">
        <f t="shared" si="7"/>
        <v>450000</v>
      </c>
      <c r="G100" s="295"/>
      <c r="H100" s="71"/>
      <c r="I100" s="186"/>
      <c r="J100" s="187"/>
      <c r="K100" s="188"/>
    </row>
    <row r="101" spans="1:11" s="3" customFormat="1" ht="45.75" customHeight="1" x14ac:dyDescent="0.25">
      <c r="A101" s="181" t="s">
        <v>21</v>
      </c>
      <c r="B101" s="182"/>
      <c r="C101" s="183"/>
      <c r="D101" s="171">
        <f>SUM(D102:E102)</f>
        <v>0</v>
      </c>
      <c r="E101" s="172"/>
      <c r="F101" s="171">
        <f t="shared" si="7"/>
        <v>62000</v>
      </c>
      <c r="G101" s="172"/>
      <c r="H101" s="59">
        <f>SUM(H102:H105)</f>
        <v>62000</v>
      </c>
      <c r="I101" s="318" t="s">
        <v>150</v>
      </c>
      <c r="J101" s="319"/>
      <c r="K101" s="320"/>
    </row>
    <row r="102" spans="1:11" s="39" customFormat="1" ht="42" customHeight="1" x14ac:dyDescent="0.25">
      <c r="A102" s="154" t="s">
        <v>142</v>
      </c>
      <c r="B102" s="163"/>
      <c r="C102" s="164"/>
      <c r="D102" s="294"/>
      <c r="E102" s="295"/>
      <c r="F102" s="294">
        <f t="shared" si="7"/>
        <v>11000</v>
      </c>
      <c r="G102" s="295"/>
      <c r="H102" s="71">
        <v>11000</v>
      </c>
      <c r="I102" s="321"/>
      <c r="J102" s="322"/>
      <c r="K102" s="323"/>
    </row>
    <row r="103" spans="1:11" s="39" customFormat="1" ht="42" customHeight="1" x14ac:dyDescent="0.25">
      <c r="A103" s="154" t="s">
        <v>143</v>
      </c>
      <c r="B103" s="163"/>
      <c r="C103" s="164"/>
      <c r="D103" s="294"/>
      <c r="E103" s="295"/>
      <c r="F103" s="294">
        <f t="shared" si="7"/>
        <v>9000</v>
      </c>
      <c r="G103" s="295"/>
      <c r="H103" s="71">
        <v>9000</v>
      </c>
      <c r="I103" s="321"/>
      <c r="J103" s="322"/>
      <c r="K103" s="323"/>
    </row>
    <row r="104" spans="1:11" s="39" customFormat="1" ht="53.25" customHeight="1" x14ac:dyDescent="0.25">
      <c r="A104" s="154" t="s">
        <v>144</v>
      </c>
      <c r="B104" s="163"/>
      <c r="C104" s="164"/>
      <c r="D104" s="294"/>
      <c r="E104" s="295"/>
      <c r="F104" s="294">
        <f t="shared" si="7"/>
        <v>22000</v>
      </c>
      <c r="G104" s="295"/>
      <c r="H104" s="71">
        <v>22000</v>
      </c>
      <c r="I104" s="321"/>
      <c r="J104" s="322"/>
      <c r="K104" s="323"/>
    </row>
    <row r="105" spans="1:11" s="39" customFormat="1" ht="43.5" customHeight="1" x14ac:dyDescent="0.25">
      <c r="A105" s="154" t="s">
        <v>145</v>
      </c>
      <c r="B105" s="163"/>
      <c r="C105" s="164"/>
      <c r="D105" s="294"/>
      <c r="E105" s="295"/>
      <c r="F105" s="294">
        <f t="shared" ref="F105" si="8">D105+H105</f>
        <v>20000</v>
      </c>
      <c r="G105" s="295"/>
      <c r="H105" s="71">
        <v>20000</v>
      </c>
      <c r="I105" s="321"/>
      <c r="J105" s="322"/>
      <c r="K105" s="323"/>
    </row>
    <row r="106" spans="1:11" s="39" customFormat="1" ht="48.75" customHeight="1" x14ac:dyDescent="0.25">
      <c r="A106" s="168" t="s">
        <v>58</v>
      </c>
      <c r="B106" s="169"/>
      <c r="C106" s="170"/>
      <c r="D106" s="171"/>
      <c r="E106" s="172"/>
      <c r="F106" s="171">
        <f t="shared" si="7"/>
        <v>153500</v>
      </c>
      <c r="G106" s="172"/>
      <c r="H106" s="59">
        <f>SUM(H107:H110)</f>
        <v>153500</v>
      </c>
      <c r="I106" s="321"/>
      <c r="J106" s="322"/>
      <c r="K106" s="323"/>
    </row>
    <row r="107" spans="1:11" s="39" customFormat="1" ht="33.75" customHeight="1" x14ac:dyDescent="0.25">
      <c r="A107" s="154" t="s">
        <v>146</v>
      </c>
      <c r="B107" s="163"/>
      <c r="C107" s="164"/>
      <c r="D107" s="294"/>
      <c r="E107" s="295"/>
      <c r="F107" s="294">
        <f t="shared" si="7"/>
        <v>35000</v>
      </c>
      <c r="G107" s="295"/>
      <c r="H107" s="71">
        <v>35000</v>
      </c>
      <c r="I107" s="321"/>
      <c r="J107" s="322"/>
      <c r="K107" s="323"/>
    </row>
    <row r="108" spans="1:11" s="39" customFormat="1" ht="24.75" customHeight="1" x14ac:dyDescent="0.25">
      <c r="A108" s="154" t="s">
        <v>147</v>
      </c>
      <c r="B108" s="163"/>
      <c r="C108" s="164"/>
      <c r="D108" s="294"/>
      <c r="E108" s="295"/>
      <c r="F108" s="294">
        <f t="shared" si="7"/>
        <v>42000</v>
      </c>
      <c r="G108" s="295"/>
      <c r="H108" s="71">
        <v>42000</v>
      </c>
      <c r="I108" s="321"/>
      <c r="J108" s="322"/>
      <c r="K108" s="323"/>
    </row>
    <row r="109" spans="1:11" s="39" customFormat="1" ht="24" customHeight="1" x14ac:dyDescent="0.25">
      <c r="A109" s="154" t="s">
        <v>148</v>
      </c>
      <c r="B109" s="163"/>
      <c r="C109" s="164"/>
      <c r="D109" s="294"/>
      <c r="E109" s="295"/>
      <c r="F109" s="294">
        <f t="shared" si="7"/>
        <v>42000</v>
      </c>
      <c r="G109" s="295"/>
      <c r="H109" s="71">
        <v>42000</v>
      </c>
      <c r="I109" s="321"/>
      <c r="J109" s="322"/>
      <c r="K109" s="323"/>
    </row>
    <row r="110" spans="1:11" s="39" customFormat="1" ht="22.5" customHeight="1" x14ac:dyDescent="0.25">
      <c r="A110" s="154" t="s">
        <v>149</v>
      </c>
      <c r="B110" s="163"/>
      <c r="C110" s="164"/>
      <c r="D110" s="294"/>
      <c r="E110" s="295"/>
      <c r="F110" s="294">
        <f t="shared" si="7"/>
        <v>34500</v>
      </c>
      <c r="G110" s="295"/>
      <c r="H110" s="71">
        <v>34500</v>
      </c>
      <c r="I110" s="324"/>
      <c r="J110" s="325"/>
      <c r="K110" s="326"/>
    </row>
    <row r="111" spans="1:11" x14ac:dyDescent="0.25">
      <c r="A111" s="202" t="s">
        <v>11</v>
      </c>
      <c r="B111" s="202"/>
      <c r="C111" s="202"/>
      <c r="D111" s="292">
        <f>D94+D98</f>
        <v>798992.4</v>
      </c>
      <c r="E111" s="293"/>
      <c r="F111" s="292">
        <f>F94+F98+F101+F106</f>
        <v>1014492.4</v>
      </c>
      <c r="G111" s="293"/>
      <c r="H111" s="93">
        <f>H94+H98+H101+H106</f>
        <v>215500</v>
      </c>
      <c r="I111" s="196"/>
      <c r="J111" s="196"/>
      <c r="K111" s="196"/>
    </row>
    <row r="112" spans="1:11" x14ac:dyDescent="0.25">
      <c r="A112" s="9"/>
      <c r="B112" s="9"/>
      <c r="C112" s="9"/>
      <c r="D112" s="10"/>
      <c r="E112" s="10"/>
      <c r="F112" s="10"/>
      <c r="G112" s="10"/>
      <c r="H112" s="94"/>
      <c r="I112" s="11"/>
      <c r="J112" s="11"/>
      <c r="K112" s="11"/>
    </row>
    <row r="113" spans="1:11" ht="16.5" customHeight="1" x14ac:dyDescent="0.25">
      <c r="A113" s="214" t="s">
        <v>23</v>
      </c>
      <c r="B113" s="214"/>
      <c r="C113" s="214"/>
      <c r="D113" s="214"/>
      <c r="E113" s="214"/>
      <c r="F113" s="214"/>
      <c r="G113" s="214"/>
      <c r="H113" s="214"/>
      <c r="I113" s="214"/>
      <c r="J113" s="214"/>
      <c r="K113" s="214"/>
    </row>
    <row r="115" spans="1:11" x14ac:dyDescent="0.25">
      <c r="A115" s="196"/>
      <c r="B115" s="196"/>
      <c r="C115" s="196"/>
      <c r="D115" s="215" t="s">
        <v>5</v>
      </c>
      <c r="E115" s="215"/>
      <c r="F115" s="215" t="s">
        <v>6</v>
      </c>
      <c r="G115" s="215"/>
      <c r="H115" s="92" t="s">
        <v>14</v>
      </c>
      <c r="I115" s="216" t="s">
        <v>13</v>
      </c>
      <c r="J115" s="217"/>
      <c r="K115" s="218"/>
    </row>
    <row r="116" spans="1:11" ht="21" customHeight="1" x14ac:dyDescent="0.25">
      <c r="A116" s="219" t="s">
        <v>15</v>
      </c>
      <c r="B116" s="219"/>
      <c r="C116" s="219"/>
      <c r="D116" s="171">
        <v>212226.62</v>
      </c>
      <c r="E116" s="172"/>
      <c r="F116" s="171">
        <f>D116+H116</f>
        <v>212226.62</v>
      </c>
      <c r="G116" s="172"/>
      <c r="H116" s="59"/>
      <c r="I116" s="300"/>
      <c r="J116" s="301"/>
      <c r="K116" s="302"/>
    </row>
    <row r="117" spans="1:11" ht="28.5" customHeight="1" x14ac:dyDescent="0.25">
      <c r="A117" s="222" t="s">
        <v>16</v>
      </c>
      <c r="B117" s="223"/>
      <c r="C117" s="224"/>
      <c r="D117" s="171">
        <v>64092.43</v>
      </c>
      <c r="E117" s="172"/>
      <c r="F117" s="171">
        <f>D117+H117</f>
        <v>64092.43</v>
      </c>
      <c r="G117" s="172"/>
      <c r="H117" s="59"/>
      <c r="I117" s="303"/>
      <c r="J117" s="304"/>
      <c r="K117" s="305"/>
    </row>
    <row r="118" spans="1:11" ht="30" customHeight="1" x14ac:dyDescent="0.25">
      <c r="A118" s="181" t="s">
        <v>41</v>
      </c>
      <c r="B118" s="182"/>
      <c r="C118" s="183"/>
      <c r="D118" s="171">
        <f>SUM(D119:E121)</f>
        <v>26637.119999999999</v>
      </c>
      <c r="E118" s="228"/>
      <c r="F118" s="171">
        <f t="shared" ref="F118:F119" si="9">D118+H118</f>
        <v>26637.119999999999</v>
      </c>
      <c r="G118" s="229"/>
      <c r="H118" s="59">
        <f>SUM(H119:H121)</f>
        <v>0</v>
      </c>
      <c r="I118" s="160"/>
      <c r="J118" s="161"/>
      <c r="K118" s="162"/>
    </row>
    <row r="119" spans="1:11" ht="20.25" customHeight="1" x14ac:dyDescent="0.25">
      <c r="A119" s="154" t="s">
        <v>151</v>
      </c>
      <c r="B119" s="163"/>
      <c r="C119" s="164"/>
      <c r="D119" s="294">
        <v>22331.78</v>
      </c>
      <c r="E119" s="295"/>
      <c r="F119" s="294">
        <f t="shared" si="9"/>
        <v>22331.78</v>
      </c>
      <c r="G119" s="295"/>
      <c r="H119" s="71"/>
      <c r="I119" s="165"/>
      <c r="J119" s="166"/>
      <c r="K119" s="167"/>
    </row>
    <row r="120" spans="1:11" ht="17.25" customHeight="1" x14ac:dyDescent="0.25">
      <c r="A120" s="154" t="s">
        <v>39</v>
      </c>
      <c r="B120" s="163"/>
      <c r="C120" s="164"/>
      <c r="D120" s="294">
        <v>2425</v>
      </c>
      <c r="E120" s="295"/>
      <c r="F120" s="294">
        <f>D120+H120</f>
        <v>2425</v>
      </c>
      <c r="G120" s="295"/>
      <c r="H120" s="71"/>
      <c r="I120" s="165"/>
      <c r="J120" s="166"/>
      <c r="K120" s="167"/>
    </row>
    <row r="121" spans="1:11" ht="24" customHeight="1" x14ac:dyDescent="0.25">
      <c r="A121" s="154" t="s">
        <v>40</v>
      </c>
      <c r="B121" s="163"/>
      <c r="C121" s="164"/>
      <c r="D121" s="294">
        <v>1880.34</v>
      </c>
      <c r="E121" s="295"/>
      <c r="F121" s="294">
        <v>1880.34</v>
      </c>
      <c r="G121" s="295"/>
      <c r="H121" s="71"/>
      <c r="I121" s="165"/>
      <c r="J121" s="166"/>
      <c r="K121" s="167"/>
    </row>
    <row r="122" spans="1:11" ht="35.25" customHeight="1" x14ac:dyDescent="0.25">
      <c r="A122" s="181" t="s">
        <v>42</v>
      </c>
      <c r="B122" s="182"/>
      <c r="C122" s="183"/>
      <c r="D122" s="171">
        <v>60000</v>
      </c>
      <c r="E122" s="172"/>
      <c r="F122" s="171">
        <f>D122+H122</f>
        <v>60000</v>
      </c>
      <c r="G122" s="172"/>
      <c r="H122" s="59"/>
      <c r="I122" s="165"/>
      <c r="J122" s="166"/>
      <c r="K122" s="167"/>
    </row>
    <row r="123" spans="1:11" ht="30" customHeight="1" x14ac:dyDescent="0.25">
      <c r="A123" s="181" t="s">
        <v>20</v>
      </c>
      <c r="B123" s="182"/>
      <c r="C123" s="183"/>
      <c r="D123" s="171">
        <f>SUM(D124:E125)</f>
        <v>296640</v>
      </c>
      <c r="E123" s="172"/>
      <c r="F123" s="171">
        <f t="shared" ref="F123:F133" si="10">D123+H123</f>
        <v>296640</v>
      </c>
      <c r="G123" s="172"/>
      <c r="H123" s="59">
        <f>SUM(H124:H124)</f>
        <v>0</v>
      </c>
      <c r="I123" s="196"/>
      <c r="J123" s="196"/>
      <c r="K123" s="196"/>
    </row>
    <row r="124" spans="1:11" s="3" customFormat="1" ht="23.25" customHeight="1" x14ac:dyDescent="0.25">
      <c r="A124" s="154" t="s">
        <v>76</v>
      </c>
      <c r="B124" s="163"/>
      <c r="C124" s="164"/>
      <c r="D124" s="294">
        <f>4860*24</f>
        <v>116640</v>
      </c>
      <c r="E124" s="295"/>
      <c r="F124" s="294">
        <f t="shared" si="10"/>
        <v>116640</v>
      </c>
      <c r="G124" s="296"/>
      <c r="H124" s="78"/>
      <c r="I124" s="198"/>
      <c r="J124" s="199"/>
      <c r="K124" s="200"/>
    </row>
    <row r="125" spans="1:11" s="3" customFormat="1" ht="23.25" customHeight="1" x14ac:dyDescent="0.25">
      <c r="A125" s="154" t="s">
        <v>78</v>
      </c>
      <c r="B125" s="163"/>
      <c r="C125" s="164"/>
      <c r="D125" s="294">
        <f>4*45000</f>
        <v>180000</v>
      </c>
      <c r="E125" s="295"/>
      <c r="F125" s="294">
        <f t="shared" si="10"/>
        <v>180000</v>
      </c>
      <c r="G125" s="296"/>
      <c r="H125" s="78"/>
      <c r="I125" s="198"/>
      <c r="J125" s="199"/>
      <c r="K125" s="200"/>
    </row>
    <row r="126" spans="1:11" s="80" customFormat="1" ht="48.75" customHeight="1" x14ac:dyDescent="0.25">
      <c r="A126" s="168" t="s">
        <v>58</v>
      </c>
      <c r="B126" s="169"/>
      <c r="C126" s="170"/>
      <c r="D126" s="171">
        <f>SUM(D127:E128)</f>
        <v>52556.43</v>
      </c>
      <c r="E126" s="172"/>
      <c r="F126" s="171">
        <f t="shared" si="10"/>
        <v>52556.43</v>
      </c>
      <c r="G126" s="172"/>
      <c r="H126" s="59">
        <f>H127+H128+H132+H133</f>
        <v>0</v>
      </c>
      <c r="I126" s="211"/>
      <c r="J126" s="212"/>
      <c r="K126" s="213"/>
    </row>
    <row r="127" spans="1:11" s="3" customFormat="1" ht="115.5" customHeight="1" x14ac:dyDescent="0.25">
      <c r="A127" s="205" t="s">
        <v>114</v>
      </c>
      <c r="B127" s="206"/>
      <c r="C127" s="207"/>
      <c r="D127" s="294">
        <v>19724</v>
      </c>
      <c r="E127" s="295"/>
      <c r="F127" s="294">
        <f>D127+H127</f>
        <v>19724</v>
      </c>
      <c r="G127" s="296"/>
      <c r="H127" s="71"/>
      <c r="I127" s="165"/>
      <c r="J127" s="166"/>
      <c r="K127" s="167"/>
    </row>
    <row r="128" spans="1:11" s="3" customFormat="1" ht="128.25" customHeight="1" x14ac:dyDescent="0.25">
      <c r="A128" s="205" t="s">
        <v>115</v>
      </c>
      <c r="B128" s="206"/>
      <c r="C128" s="207"/>
      <c r="D128" s="294">
        <v>32832.43</v>
      </c>
      <c r="E128" s="295"/>
      <c r="F128" s="294">
        <f t="shared" ref="F128" si="11">D128+H128</f>
        <v>32832.43</v>
      </c>
      <c r="G128" s="296"/>
      <c r="H128" s="71"/>
      <c r="I128" s="165"/>
      <c r="J128" s="166"/>
      <c r="K128" s="167"/>
    </row>
    <row r="129" spans="1:11" s="42" customFormat="1" ht="47.25" customHeight="1" x14ac:dyDescent="0.25">
      <c r="A129" s="173" t="s">
        <v>92</v>
      </c>
      <c r="B129" s="174"/>
      <c r="C129" s="175"/>
      <c r="D129" s="254">
        <f>SUM(D130:E133)</f>
        <v>32240</v>
      </c>
      <c r="E129" s="289"/>
      <c r="F129" s="254">
        <f t="shared" si="10"/>
        <v>32240</v>
      </c>
      <c r="G129" s="289"/>
      <c r="H129" s="71"/>
      <c r="I129" s="178"/>
      <c r="J129" s="179"/>
      <c r="K129" s="180"/>
    </row>
    <row r="130" spans="1:11" s="42" customFormat="1" ht="13.5" customHeight="1" x14ac:dyDescent="0.25">
      <c r="A130" s="205" t="s">
        <v>93</v>
      </c>
      <c r="B130" s="206"/>
      <c r="C130" s="207"/>
      <c r="D130" s="290">
        <v>8680</v>
      </c>
      <c r="E130" s="291"/>
      <c r="F130" s="290">
        <f t="shared" si="10"/>
        <v>8680</v>
      </c>
      <c r="G130" s="291"/>
      <c r="H130" s="71"/>
      <c r="I130" s="178"/>
      <c r="J130" s="179"/>
      <c r="K130" s="180"/>
    </row>
    <row r="131" spans="1:11" s="42" customFormat="1" ht="13.5" customHeight="1" x14ac:dyDescent="0.25">
      <c r="A131" s="205" t="s">
        <v>94</v>
      </c>
      <c r="B131" s="206"/>
      <c r="C131" s="207"/>
      <c r="D131" s="290">
        <v>6200</v>
      </c>
      <c r="E131" s="291"/>
      <c r="F131" s="290">
        <f t="shared" si="10"/>
        <v>6200</v>
      </c>
      <c r="G131" s="291"/>
      <c r="H131" s="71"/>
      <c r="I131" s="178"/>
      <c r="J131" s="179"/>
      <c r="K131" s="180"/>
    </row>
    <row r="132" spans="1:11" s="42" customFormat="1" ht="13.5" customHeight="1" x14ac:dyDescent="0.25">
      <c r="A132" s="205" t="s">
        <v>95</v>
      </c>
      <c r="B132" s="206"/>
      <c r="C132" s="207"/>
      <c r="D132" s="290">
        <v>7440</v>
      </c>
      <c r="E132" s="291"/>
      <c r="F132" s="290">
        <f t="shared" si="10"/>
        <v>7440</v>
      </c>
      <c r="G132" s="291"/>
      <c r="H132" s="71"/>
      <c r="I132" s="178"/>
      <c r="J132" s="179"/>
      <c r="K132" s="180"/>
    </row>
    <row r="133" spans="1:11" s="42" customFormat="1" ht="16.5" customHeight="1" x14ac:dyDescent="0.25">
      <c r="A133" s="205" t="s">
        <v>96</v>
      </c>
      <c r="B133" s="206"/>
      <c r="C133" s="207"/>
      <c r="D133" s="290">
        <v>9920</v>
      </c>
      <c r="E133" s="291"/>
      <c r="F133" s="290">
        <f t="shared" si="10"/>
        <v>9920</v>
      </c>
      <c r="G133" s="291"/>
      <c r="H133" s="71"/>
      <c r="I133" s="178"/>
      <c r="J133" s="179"/>
      <c r="K133" s="180"/>
    </row>
    <row r="134" spans="1:11" x14ac:dyDescent="0.25">
      <c r="A134" s="202" t="s">
        <v>11</v>
      </c>
      <c r="B134" s="202"/>
      <c r="C134" s="202"/>
      <c r="D134" s="292">
        <f>D116+D117+D118+D122+D123+D126+D129</f>
        <v>744392.6</v>
      </c>
      <c r="E134" s="293"/>
      <c r="F134" s="292">
        <f>F116+F117+F118+F122+F123+F126+F129</f>
        <v>744392.6</v>
      </c>
      <c r="G134" s="293"/>
      <c r="H134" s="93">
        <f>H116+H117+H118+H122+H123+H126+H129</f>
        <v>0</v>
      </c>
      <c r="I134" s="196"/>
      <c r="J134" s="196"/>
      <c r="K134" s="196"/>
    </row>
    <row r="135" spans="1:11" ht="12" customHeight="1" x14ac:dyDescent="0.25">
      <c r="A135" s="81"/>
      <c r="B135" s="81"/>
      <c r="C135" s="81"/>
      <c r="D135" s="81"/>
      <c r="E135" s="81"/>
      <c r="F135" s="81"/>
      <c r="G135" s="81"/>
      <c r="H135" s="95"/>
      <c r="I135" s="81"/>
      <c r="J135" s="81"/>
      <c r="K135" s="81"/>
    </row>
    <row r="136" spans="1:11" ht="46.5" customHeight="1" x14ac:dyDescent="0.25">
      <c r="A136" s="153" t="s">
        <v>161</v>
      </c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</row>
    <row r="137" spans="1:11" ht="30.75" customHeight="1" x14ac:dyDescent="0.25">
      <c r="A137" s="153" t="s">
        <v>106</v>
      </c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</row>
    <row r="138" spans="1:11" ht="30.75" customHeight="1" x14ac:dyDescent="0.25">
      <c r="A138" s="81"/>
      <c r="B138" s="81"/>
      <c r="C138" s="81"/>
      <c r="D138" s="81"/>
      <c r="E138" s="81"/>
      <c r="F138" s="81"/>
      <c r="G138" s="81"/>
      <c r="H138" s="95"/>
      <c r="I138" s="81"/>
      <c r="J138" s="81"/>
      <c r="K138" s="81"/>
    </row>
    <row r="139" spans="1:11" ht="23.25" customHeight="1" x14ac:dyDescent="0.25">
      <c r="A139" s="82"/>
      <c r="B139" s="83"/>
      <c r="C139" s="83"/>
      <c r="D139" s="83"/>
      <c r="E139" s="83"/>
      <c r="F139" s="83"/>
      <c r="G139" s="83"/>
      <c r="H139" s="87"/>
      <c r="I139" s="83"/>
      <c r="J139" s="84"/>
    </row>
    <row r="140" spans="1:11" ht="15" customHeight="1" x14ac:dyDescent="0.25">
      <c r="A140" s="210"/>
      <c r="B140" s="210"/>
      <c r="C140" s="210"/>
      <c r="D140" s="210"/>
      <c r="E140" s="210"/>
      <c r="F140" s="210"/>
      <c r="G140" s="210"/>
      <c r="H140" s="210"/>
      <c r="I140" s="210"/>
      <c r="J140" s="210"/>
      <c r="K140" s="210"/>
    </row>
    <row r="141" spans="1:11" ht="117.75" customHeight="1" x14ac:dyDescent="0.25">
      <c r="A141" s="153" t="s">
        <v>159</v>
      </c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</row>
    <row r="142" spans="1:11" x14ac:dyDescent="0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</row>
    <row r="143" spans="1:11" x14ac:dyDescent="0.25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</row>
    <row r="144" spans="1:11" x14ac:dyDescent="0.25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</row>
    <row r="145" spans="1:11" x14ac:dyDescent="0.25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1:11" x14ac:dyDescent="0.25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</row>
    <row r="147" spans="1:11" x14ac:dyDescent="0.25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</row>
    <row r="148" spans="1:11" x14ac:dyDescent="0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</row>
    <row r="149" spans="1:11" x14ac:dyDescent="0.25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</row>
    <row r="150" spans="1:11" x14ac:dyDescent="0.25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</row>
  </sheetData>
  <mergeCells count="429">
    <mergeCell ref="A149:K149"/>
    <mergeCell ref="A150:K150"/>
    <mergeCell ref="A143:K143"/>
    <mergeCell ref="A144:K144"/>
    <mergeCell ref="A145:K145"/>
    <mergeCell ref="A146:K146"/>
    <mergeCell ref="A147:K147"/>
    <mergeCell ref="A148:K148"/>
    <mergeCell ref="A140:K140"/>
    <mergeCell ref="A141:K141"/>
    <mergeCell ref="A142:K142"/>
    <mergeCell ref="A134:C134"/>
    <mergeCell ref="D134:E134"/>
    <mergeCell ref="F134:G134"/>
    <mergeCell ref="I134:K134"/>
    <mergeCell ref="A136:K136"/>
    <mergeCell ref="A137:K137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27:C127"/>
    <mergeCell ref="D127:E127"/>
    <mergeCell ref="F127:G127"/>
    <mergeCell ref="I127:K127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7"/>
    <mergeCell ref="A117:C117"/>
    <mergeCell ref="D117:E117"/>
    <mergeCell ref="F117:G117"/>
    <mergeCell ref="A111:C111"/>
    <mergeCell ref="D111:E111"/>
    <mergeCell ref="F111:G111"/>
    <mergeCell ref="I111:K111"/>
    <mergeCell ref="A113:K113"/>
    <mergeCell ref="A115:C115"/>
    <mergeCell ref="D115:E115"/>
    <mergeCell ref="F115:G115"/>
    <mergeCell ref="I115:K115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87:C87"/>
    <mergeCell ref="D87:E87"/>
    <mergeCell ref="F87:G87"/>
    <mergeCell ref="I87:K87"/>
    <mergeCell ref="A91:K91"/>
    <mergeCell ref="A92:K92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D76:E76"/>
    <mergeCell ref="F76:G76"/>
    <mergeCell ref="I76:K76"/>
    <mergeCell ref="A73:C73"/>
    <mergeCell ref="D73:E73"/>
    <mergeCell ref="F73:G73"/>
    <mergeCell ref="I73:K73"/>
    <mergeCell ref="A74:C74"/>
    <mergeCell ref="D74:E74"/>
    <mergeCell ref="F74:G74"/>
    <mergeCell ref="I74:K74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4:C64"/>
    <mergeCell ref="D64:E64"/>
    <mergeCell ref="F64:G64"/>
    <mergeCell ref="I64:K64"/>
    <mergeCell ref="A67:C67"/>
    <mergeCell ref="D67:E67"/>
    <mergeCell ref="F67:G67"/>
    <mergeCell ref="I67:K67"/>
    <mergeCell ref="A62:C62"/>
    <mergeCell ref="D62:E62"/>
    <mergeCell ref="F62:G62"/>
    <mergeCell ref="I62:K62"/>
    <mergeCell ref="A63:C63"/>
    <mergeCell ref="D63:E63"/>
    <mergeCell ref="F63:G63"/>
    <mergeCell ref="I63:K63"/>
    <mergeCell ref="A65:C65"/>
    <mergeCell ref="D65:E65"/>
    <mergeCell ref="F65:G65"/>
    <mergeCell ref="I65:K65"/>
    <mergeCell ref="A66:C66"/>
    <mergeCell ref="D66:E66"/>
    <mergeCell ref="F66:G66"/>
    <mergeCell ref="I66:K66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F33:G33"/>
    <mergeCell ref="A34:C34"/>
    <mergeCell ref="D34:E34"/>
    <mergeCell ref="F34:G34"/>
    <mergeCell ref="I34:K34"/>
    <mergeCell ref="A35:C35"/>
    <mergeCell ref="D35:E35"/>
    <mergeCell ref="F35:G35"/>
    <mergeCell ref="I35:K35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A23:C23"/>
    <mergeCell ref="D23:E23"/>
    <mergeCell ref="F23:G23"/>
    <mergeCell ref="H23:J23"/>
    <mergeCell ref="A27:J27"/>
    <mergeCell ref="A29:J29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72:C72"/>
    <mergeCell ref="D72:E72"/>
    <mergeCell ref="F72:G72"/>
    <mergeCell ref="I72:K72"/>
    <mergeCell ref="A102:C102"/>
    <mergeCell ref="D102:E102"/>
    <mergeCell ref="F102:G102"/>
    <mergeCell ref="A110:C110"/>
    <mergeCell ref="D110:E110"/>
    <mergeCell ref="F110:G110"/>
    <mergeCell ref="A103:C103"/>
    <mergeCell ref="D103:E103"/>
    <mergeCell ref="F103:G103"/>
    <mergeCell ref="A104:C104"/>
    <mergeCell ref="D104:E104"/>
    <mergeCell ref="F104:G104"/>
    <mergeCell ref="A106:C106"/>
    <mergeCell ref="D106:E106"/>
    <mergeCell ref="F106:G106"/>
    <mergeCell ref="A75:C75"/>
    <mergeCell ref="D75:E75"/>
    <mergeCell ref="F75:G75"/>
    <mergeCell ref="I75:K75"/>
    <mergeCell ref="A76:C76"/>
    <mergeCell ref="A109:C109"/>
    <mergeCell ref="D109:E109"/>
    <mergeCell ref="F109:G109"/>
    <mergeCell ref="I101:K110"/>
    <mergeCell ref="A101:C101"/>
    <mergeCell ref="D101:E101"/>
    <mergeCell ref="F101:G101"/>
    <mergeCell ref="A108:C108"/>
    <mergeCell ref="D108:E108"/>
    <mergeCell ref="F108:G108"/>
    <mergeCell ref="A107:C107"/>
    <mergeCell ref="D107:E107"/>
    <mergeCell ref="F107:G107"/>
    <mergeCell ref="A105:C105"/>
    <mergeCell ref="D105:E105"/>
    <mergeCell ref="F105:G105"/>
  </mergeCells>
  <pageMargins left="0.51181102362204722" right="0.11811023622047245" top="0.15748031496062992" bottom="0.15748031496062992" header="0.31496062992125984" footer="0.31496062992125984"/>
  <pageSetup paperSize="9" scale="78" fitToHeight="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opLeftCell="A103" workbookViewId="0">
      <selection activeCell="Q107" sqref="Q107"/>
    </sheetView>
  </sheetViews>
  <sheetFormatPr defaultRowHeight="15" x14ac:dyDescent="0.25"/>
  <cols>
    <col min="3" max="3" width="10.140625" customWidth="1"/>
    <col min="4" max="7" width="10.7109375" customWidth="1"/>
    <col min="8" max="8" width="20.7109375" style="89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274"/>
      <c r="B5" s="201"/>
      <c r="C5" s="201"/>
      <c r="D5" s="201"/>
      <c r="E5" s="201"/>
      <c r="F5" s="201"/>
      <c r="G5" s="201"/>
      <c r="H5" s="201"/>
      <c r="I5" s="201"/>
    </row>
    <row r="6" spans="1:10" x14ac:dyDescent="0.25">
      <c r="A6" s="316" t="s">
        <v>168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34.25" customHeight="1" x14ac:dyDescent="0.25">
      <c r="A10" s="282" t="s">
        <v>160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62.25" customHeight="1" x14ac:dyDescent="0.25">
      <c r="A11" s="277" t="s">
        <v>166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83.25" customHeight="1" x14ac:dyDescent="0.25">
      <c r="A13" s="277" t="s">
        <v>162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38.25" customHeight="1" x14ac:dyDescent="0.25">
      <c r="A14" s="96"/>
      <c r="B14" s="97"/>
      <c r="C14" s="97"/>
      <c r="D14" s="97"/>
      <c r="E14" s="97"/>
      <c r="F14" s="97"/>
      <c r="G14" s="97"/>
      <c r="H14" s="103"/>
      <c r="I14" s="97"/>
      <c r="J14" s="98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171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1" ht="15.75" x14ac:dyDescent="0.25">
      <c r="A17" s="2"/>
      <c r="B17" s="102"/>
      <c r="C17" s="102"/>
      <c r="D17" s="102"/>
      <c r="E17" s="102"/>
      <c r="F17" s="102"/>
      <c r="G17" s="102"/>
      <c r="H17" s="105"/>
      <c r="I17" s="102"/>
      <c r="J17" s="102"/>
    </row>
    <row r="18" spans="1:11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1" ht="30" customHeight="1" x14ac:dyDescent="0.25">
      <c r="A19" s="258" t="s">
        <v>7</v>
      </c>
      <c r="B19" s="259"/>
      <c r="C19" s="259"/>
      <c r="D19" s="315">
        <v>8842723</v>
      </c>
      <c r="E19" s="315"/>
      <c r="F19" s="315">
        <f>D19+H19</f>
        <v>8842723</v>
      </c>
      <c r="G19" s="315"/>
      <c r="H19" s="285"/>
      <c r="I19" s="285"/>
      <c r="J19" s="285"/>
    </row>
    <row r="20" spans="1:11" ht="15.75" x14ac:dyDescent="0.25">
      <c r="A20" s="258" t="s">
        <v>8</v>
      </c>
      <c r="B20" s="259"/>
      <c r="C20" s="259"/>
      <c r="D20" s="315">
        <v>1014492.4</v>
      </c>
      <c r="E20" s="315"/>
      <c r="F20" s="315">
        <f>D20+H20</f>
        <v>2359280.36</v>
      </c>
      <c r="G20" s="315"/>
      <c r="H20" s="285">
        <f>1282787.96+62000</f>
        <v>1344787.96</v>
      </c>
      <c r="I20" s="285"/>
      <c r="J20" s="285"/>
    </row>
    <row r="21" spans="1:11" ht="15.75" x14ac:dyDescent="0.25">
      <c r="A21" s="258" t="s">
        <v>9</v>
      </c>
      <c r="B21" s="259"/>
      <c r="C21" s="259"/>
      <c r="D21" s="315">
        <v>0</v>
      </c>
      <c r="E21" s="315"/>
      <c r="F21" s="315">
        <f>D21+H21</f>
        <v>0</v>
      </c>
      <c r="G21" s="315"/>
      <c r="H21" s="285"/>
      <c r="I21" s="285"/>
      <c r="J21" s="285"/>
    </row>
    <row r="22" spans="1:11" ht="51.75" customHeight="1" x14ac:dyDescent="0.25">
      <c r="A22" s="263" t="s">
        <v>10</v>
      </c>
      <c r="B22" s="264"/>
      <c r="C22" s="265"/>
      <c r="D22" s="315">
        <v>744392.6</v>
      </c>
      <c r="E22" s="315"/>
      <c r="F22" s="315">
        <f>D22+H22</f>
        <v>744392.6</v>
      </c>
      <c r="G22" s="315"/>
      <c r="H22" s="285"/>
      <c r="I22" s="285"/>
      <c r="J22" s="285"/>
    </row>
    <row r="23" spans="1:11" ht="15.75" x14ac:dyDescent="0.25">
      <c r="A23" s="266" t="s">
        <v>11</v>
      </c>
      <c r="B23" s="268"/>
      <c r="C23" s="268"/>
      <c r="D23" s="313">
        <f>D19+D20+D21+D22</f>
        <v>10601608</v>
      </c>
      <c r="E23" s="313"/>
      <c r="F23" s="313">
        <f>D23+H23</f>
        <v>11946395.960000001</v>
      </c>
      <c r="G23" s="313"/>
      <c r="H23" s="287">
        <f>H19+H20+H21+H22</f>
        <v>1344787.96</v>
      </c>
      <c r="I23" s="314"/>
      <c r="J23" s="314"/>
    </row>
    <row r="24" spans="1:11" ht="15.75" x14ac:dyDescent="0.25">
      <c r="A24" s="19"/>
      <c r="B24" s="20"/>
      <c r="C24" s="20"/>
      <c r="D24" s="58"/>
      <c r="E24" s="58"/>
      <c r="F24" s="58"/>
      <c r="G24" s="58"/>
      <c r="H24" s="90"/>
      <c r="I24" s="10"/>
      <c r="J24" s="10"/>
    </row>
    <row r="25" spans="1:11" ht="15.75" x14ac:dyDescent="0.25">
      <c r="A25" s="19"/>
      <c r="B25" s="20"/>
      <c r="C25" s="20"/>
      <c r="D25" s="58"/>
      <c r="E25" s="58"/>
      <c r="F25" s="58"/>
      <c r="G25" s="58"/>
      <c r="H25" s="90"/>
      <c r="I25" s="10"/>
      <c r="J25" s="10"/>
    </row>
    <row r="26" spans="1:11" ht="15.75" x14ac:dyDescent="0.25">
      <c r="A26" s="19"/>
      <c r="B26" s="20"/>
      <c r="C26" s="20"/>
      <c r="D26" s="10"/>
      <c r="E26" s="21"/>
      <c r="F26" s="10"/>
      <c r="G26" s="21"/>
      <c r="H26" s="90"/>
      <c r="I26" s="10"/>
      <c r="J26" s="10"/>
    </row>
    <row r="27" spans="1:11" ht="15.75" x14ac:dyDescent="0.25">
      <c r="A27" s="272" t="s">
        <v>172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25">
      <c r="A28" s="100"/>
      <c r="B28" s="100"/>
      <c r="C28" s="100"/>
      <c r="D28" s="100"/>
      <c r="E28" s="100"/>
      <c r="F28" s="100"/>
      <c r="G28" s="100"/>
      <c r="H28" s="105"/>
      <c r="I28" s="100"/>
      <c r="J28" s="100"/>
    </row>
    <row r="29" spans="1:11" x14ac:dyDescent="0.25">
      <c r="A29" s="257" t="s">
        <v>12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ht="10.5" customHeight="1" x14ac:dyDescent="0.25">
      <c r="A30" s="101"/>
      <c r="B30" s="101"/>
      <c r="C30" s="101"/>
      <c r="D30" s="101"/>
      <c r="E30" s="101"/>
      <c r="F30" s="101"/>
      <c r="G30" s="101"/>
      <c r="H30" s="91"/>
      <c r="I30" s="101"/>
      <c r="J30" s="101"/>
    </row>
    <row r="31" spans="1:11" s="3" customFormat="1" x14ac:dyDescent="0.25">
      <c r="A31" s="196"/>
      <c r="B31" s="196"/>
      <c r="C31" s="196"/>
      <c r="D31" s="215" t="s">
        <v>24</v>
      </c>
      <c r="E31" s="215"/>
      <c r="F31" s="215" t="s">
        <v>6</v>
      </c>
      <c r="G31" s="215"/>
      <c r="H31" s="92" t="s">
        <v>14</v>
      </c>
      <c r="I31" s="216" t="s">
        <v>13</v>
      </c>
      <c r="J31" s="217"/>
      <c r="K31" s="218"/>
    </row>
    <row r="32" spans="1:11" s="3" customFormat="1" ht="38.25" customHeight="1" x14ac:dyDescent="0.25">
      <c r="A32" s="256" t="s">
        <v>15</v>
      </c>
      <c r="B32" s="256"/>
      <c r="C32" s="256"/>
      <c r="D32" s="171">
        <v>3828320.11</v>
      </c>
      <c r="E32" s="172"/>
      <c r="F32" s="171">
        <f t="shared" ref="F32:F39" si="0">D32+H32</f>
        <v>3828320.11</v>
      </c>
      <c r="G32" s="172"/>
      <c r="H32" s="59"/>
      <c r="I32" s="300"/>
      <c r="J32" s="301"/>
      <c r="K32" s="302"/>
    </row>
    <row r="33" spans="1:11" s="3" customFormat="1" ht="33.75" customHeight="1" x14ac:dyDescent="0.25">
      <c r="A33" s="181" t="s">
        <v>16</v>
      </c>
      <c r="B33" s="182"/>
      <c r="C33" s="183"/>
      <c r="D33" s="254">
        <v>1156152.67</v>
      </c>
      <c r="E33" s="255"/>
      <c r="F33" s="171">
        <f t="shared" si="0"/>
        <v>1156152.67</v>
      </c>
      <c r="G33" s="172"/>
      <c r="H33" s="59"/>
      <c r="I33" s="310"/>
      <c r="J33" s="311"/>
      <c r="K33" s="312"/>
    </row>
    <row r="34" spans="1:11" s="3" customFormat="1" x14ac:dyDescent="0.25">
      <c r="A34" s="256" t="s">
        <v>18</v>
      </c>
      <c r="B34" s="256"/>
      <c r="C34" s="256"/>
      <c r="D34" s="171">
        <f>SUM(D35:E39)</f>
        <v>20286</v>
      </c>
      <c r="E34" s="172"/>
      <c r="F34" s="171">
        <f t="shared" si="0"/>
        <v>20286</v>
      </c>
      <c r="G34" s="172"/>
      <c r="H34" s="59">
        <f>SUM(H35:H39)</f>
        <v>0</v>
      </c>
      <c r="I34" s="244"/>
      <c r="J34" s="244"/>
      <c r="K34" s="244"/>
    </row>
    <row r="35" spans="1:11" s="3" customFormat="1" ht="15" customHeight="1" x14ac:dyDescent="0.25">
      <c r="A35" s="252" t="s">
        <v>25</v>
      </c>
      <c r="B35" s="253"/>
      <c r="C35" s="197"/>
      <c r="D35" s="294">
        <v>14400</v>
      </c>
      <c r="E35" s="295"/>
      <c r="F35" s="294">
        <f t="shared" si="0"/>
        <v>14400</v>
      </c>
      <c r="G35" s="296"/>
      <c r="H35" s="71"/>
      <c r="I35" s="165"/>
      <c r="J35" s="166"/>
      <c r="K35" s="167"/>
    </row>
    <row r="36" spans="1:11" s="3" customFormat="1" x14ac:dyDescent="0.25">
      <c r="A36" s="252" t="s">
        <v>26</v>
      </c>
      <c r="B36" s="253"/>
      <c r="C36" s="197"/>
      <c r="D36" s="294">
        <v>2640</v>
      </c>
      <c r="E36" s="295"/>
      <c r="F36" s="294">
        <f t="shared" si="0"/>
        <v>2640</v>
      </c>
      <c r="G36" s="296"/>
      <c r="H36" s="71"/>
      <c r="I36" s="244"/>
      <c r="J36" s="244"/>
      <c r="K36" s="244"/>
    </row>
    <row r="37" spans="1:11" s="3" customFormat="1" x14ac:dyDescent="0.25">
      <c r="A37" s="252" t="s">
        <v>27</v>
      </c>
      <c r="B37" s="253"/>
      <c r="C37" s="197"/>
      <c r="D37" s="294">
        <v>1320</v>
      </c>
      <c r="E37" s="295"/>
      <c r="F37" s="294">
        <f t="shared" si="0"/>
        <v>1320</v>
      </c>
      <c r="G37" s="296"/>
      <c r="H37" s="71"/>
      <c r="I37" s="244"/>
      <c r="J37" s="244"/>
      <c r="K37" s="244"/>
    </row>
    <row r="38" spans="1:11" s="3" customFormat="1" ht="25.5" customHeight="1" x14ac:dyDescent="0.25">
      <c r="A38" s="154" t="s">
        <v>28</v>
      </c>
      <c r="B38" s="193"/>
      <c r="C38" s="194"/>
      <c r="D38" s="294">
        <v>252</v>
      </c>
      <c r="E38" s="295"/>
      <c r="F38" s="294">
        <f t="shared" si="0"/>
        <v>252</v>
      </c>
      <c r="G38" s="296"/>
      <c r="H38" s="71"/>
      <c r="I38" s="165"/>
      <c r="J38" s="166"/>
      <c r="K38" s="167"/>
    </row>
    <row r="39" spans="1:11" s="3" customFormat="1" ht="19.5" customHeight="1" x14ac:dyDescent="0.25">
      <c r="A39" s="252" t="s">
        <v>47</v>
      </c>
      <c r="B39" s="253"/>
      <c r="C39" s="197"/>
      <c r="D39" s="294">
        <v>1674</v>
      </c>
      <c r="E39" s="295"/>
      <c r="F39" s="294">
        <f t="shared" si="0"/>
        <v>1674</v>
      </c>
      <c r="G39" s="296"/>
      <c r="H39" s="71"/>
      <c r="I39" s="165"/>
      <c r="J39" s="166"/>
      <c r="K39" s="167"/>
    </row>
    <row r="40" spans="1:11" s="3" customFormat="1" ht="29.25" customHeight="1" x14ac:dyDescent="0.25">
      <c r="A40" s="181" t="s">
        <v>17</v>
      </c>
      <c r="B40" s="182"/>
      <c r="C40" s="183"/>
      <c r="D40" s="171">
        <f>SUM(D41:E43)</f>
        <v>545951.28</v>
      </c>
      <c r="E40" s="172"/>
      <c r="F40" s="171">
        <f>H40+D40</f>
        <v>545951.28</v>
      </c>
      <c r="G40" s="172"/>
      <c r="H40" s="59">
        <f>SUM(H41:H43)</f>
        <v>0</v>
      </c>
      <c r="I40" s="244"/>
      <c r="J40" s="244"/>
      <c r="K40" s="244"/>
    </row>
    <row r="41" spans="1:11" s="3" customFormat="1" ht="15" customHeight="1" x14ac:dyDescent="0.25">
      <c r="A41" s="154" t="s">
        <v>29</v>
      </c>
      <c r="B41" s="163"/>
      <c r="C41" s="164"/>
      <c r="D41" s="294">
        <v>512110</v>
      </c>
      <c r="E41" s="295"/>
      <c r="F41" s="294">
        <f>H41+D41</f>
        <v>512110</v>
      </c>
      <c r="G41" s="296"/>
      <c r="H41" s="59"/>
      <c r="I41" s="160"/>
      <c r="J41" s="161"/>
      <c r="K41" s="162"/>
    </row>
    <row r="42" spans="1:11" s="3" customFormat="1" ht="25.5" customHeight="1" x14ac:dyDescent="0.25">
      <c r="A42" s="154" t="s">
        <v>30</v>
      </c>
      <c r="B42" s="163"/>
      <c r="C42" s="164"/>
      <c r="D42" s="294">
        <v>5406.38</v>
      </c>
      <c r="E42" s="295"/>
      <c r="F42" s="294">
        <f>H42+D42</f>
        <v>5406.38</v>
      </c>
      <c r="G42" s="296"/>
      <c r="H42" s="71"/>
      <c r="I42" s="165"/>
      <c r="J42" s="166"/>
      <c r="K42" s="167"/>
    </row>
    <row r="43" spans="1:11" s="3" customFormat="1" ht="25.5" customHeight="1" x14ac:dyDescent="0.25">
      <c r="A43" s="154" t="s">
        <v>52</v>
      </c>
      <c r="B43" s="163"/>
      <c r="C43" s="164"/>
      <c r="D43" s="294">
        <v>28434.9</v>
      </c>
      <c r="E43" s="295"/>
      <c r="F43" s="294">
        <f>H43+D43</f>
        <v>28434.9</v>
      </c>
      <c r="G43" s="296"/>
      <c r="H43" s="71"/>
      <c r="I43" s="165"/>
      <c r="J43" s="166"/>
      <c r="K43" s="167"/>
    </row>
    <row r="44" spans="1:11" s="3" customFormat="1" ht="39" customHeight="1" x14ac:dyDescent="0.25">
      <c r="A44" s="181" t="s">
        <v>19</v>
      </c>
      <c r="B44" s="182"/>
      <c r="C44" s="183"/>
      <c r="D44" s="171">
        <f>SUM(D45:E51)</f>
        <v>260302.4</v>
      </c>
      <c r="E44" s="172"/>
      <c r="F44" s="171">
        <f>D44+H44</f>
        <v>260302.4</v>
      </c>
      <c r="G44" s="172"/>
      <c r="H44" s="59">
        <f>SUM(H45:H51)</f>
        <v>0</v>
      </c>
      <c r="I44" s="178"/>
      <c r="J44" s="179"/>
      <c r="K44" s="180"/>
    </row>
    <row r="45" spans="1:11" s="3" customFormat="1" ht="26.25" customHeight="1" x14ac:dyDescent="0.25">
      <c r="A45" s="154" t="s">
        <v>31</v>
      </c>
      <c r="B45" s="163"/>
      <c r="C45" s="164"/>
      <c r="D45" s="290">
        <v>22524</v>
      </c>
      <c r="E45" s="291"/>
      <c r="F45" s="294">
        <f t="shared" ref="F45:F51" si="1">D45+H45</f>
        <v>22524</v>
      </c>
      <c r="G45" s="296"/>
      <c r="H45" s="71"/>
      <c r="I45" s="165"/>
      <c r="J45" s="166"/>
      <c r="K45" s="167"/>
    </row>
    <row r="46" spans="1:11" s="3" customFormat="1" ht="105" customHeight="1" x14ac:dyDescent="0.25">
      <c r="A46" s="154" t="s">
        <v>83</v>
      </c>
      <c r="B46" s="163"/>
      <c r="C46" s="164"/>
      <c r="D46" s="290">
        <v>19000</v>
      </c>
      <c r="E46" s="291"/>
      <c r="F46" s="294">
        <f t="shared" si="1"/>
        <v>19000</v>
      </c>
      <c r="G46" s="296"/>
      <c r="H46" s="71"/>
      <c r="I46" s="165"/>
      <c r="J46" s="166"/>
      <c r="K46" s="167"/>
    </row>
    <row r="47" spans="1:11" s="3" customFormat="1" ht="28.5" customHeight="1" x14ac:dyDescent="0.25">
      <c r="A47" s="154" t="s">
        <v>32</v>
      </c>
      <c r="B47" s="163"/>
      <c r="C47" s="164"/>
      <c r="D47" s="290">
        <v>6000</v>
      </c>
      <c r="E47" s="291"/>
      <c r="F47" s="294">
        <f t="shared" si="1"/>
        <v>6000</v>
      </c>
      <c r="G47" s="296"/>
      <c r="H47" s="71"/>
      <c r="I47" s="165"/>
      <c r="J47" s="166"/>
      <c r="K47" s="167"/>
    </row>
    <row r="48" spans="1:11" s="3" customFormat="1" ht="92.25" customHeight="1" x14ac:dyDescent="0.25">
      <c r="A48" s="154" t="s">
        <v>61</v>
      </c>
      <c r="B48" s="163"/>
      <c r="C48" s="164"/>
      <c r="D48" s="290">
        <v>112838.39999999999</v>
      </c>
      <c r="E48" s="291"/>
      <c r="F48" s="294">
        <f t="shared" si="1"/>
        <v>112838.39999999999</v>
      </c>
      <c r="G48" s="296"/>
      <c r="H48" s="71"/>
      <c r="I48" s="165"/>
      <c r="J48" s="166"/>
      <c r="K48" s="167"/>
    </row>
    <row r="49" spans="1:11" s="3" customFormat="1" ht="18" customHeight="1" x14ac:dyDescent="0.25">
      <c r="A49" s="154" t="s">
        <v>84</v>
      </c>
      <c r="B49" s="163"/>
      <c r="C49" s="164"/>
      <c r="D49" s="290">
        <f>1670*42</f>
        <v>70140</v>
      </c>
      <c r="E49" s="291"/>
      <c r="F49" s="294">
        <f t="shared" si="1"/>
        <v>70140</v>
      </c>
      <c r="G49" s="296"/>
      <c r="H49" s="71"/>
      <c r="I49" s="165"/>
      <c r="J49" s="166"/>
      <c r="K49" s="167"/>
    </row>
    <row r="50" spans="1:11" s="3" customFormat="1" ht="44.25" customHeight="1" x14ac:dyDescent="0.25">
      <c r="A50" s="154" t="s">
        <v>33</v>
      </c>
      <c r="B50" s="163"/>
      <c r="C50" s="164"/>
      <c r="D50" s="290">
        <v>20000</v>
      </c>
      <c r="E50" s="291"/>
      <c r="F50" s="294">
        <f t="shared" si="1"/>
        <v>20000</v>
      </c>
      <c r="G50" s="296"/>
      <c r="H50" s="71"/>
      <c r="I50" s="165"/>
      <c r="J50" s="166"/>
      <c r="K50" s="167"/>
    </row>
    <row r="51" spans="1:11" s="3" customFormat="1" ht="24.75" customHeight="1" x14ac:dyDescent="0.25">
      <c r="A51" s="154" t="s">
        <v>55</v>
      </c>
      <c r="B51" s="155"/>
      <c r="C51" s="156"/>
      <c r="D51" s="290">
        <v>9800</v>
      </c>
      <c r="E51" s="309"/>
      <c r="F51" s="294">
        <f t="shared" si="1"/>
        <v>9800</v>
      </c>
      <c r="G51" s="296"/>
      <c r="H51" s="71"/>
      <c r="I51" s="198"/>
      <c r="J51" s="199"/>
      <c r="K51" s="200"/>
    </row>
    <row r="52" spans="1:11" s="3" customFormat="1" ht="30.75" customHeight="1" x14ac:dyDescent="0.25">
      <c r="A52" s="181" t="s">
        <v>20</v>
      </c>
      <c r="B52" s="182"/>
      <c r="C52" s="183"/>
      <c r="D52" s="171">
        <f>SUM(D54:E67)</f>
        <v>2535605.59</v>
      </c>
      <c r="E52" s="172"/>
      <c r="F52" s="171">
        <f>SUM(F54:G67)</f>
        <v>2535605.59</v>
      </c>
      <c r="G52" s="172"/>
      <c r="H52" s="59">
        <f>SUM(H53:H67)</f>
        <v>0</v>
      </c>
      <c r="I52" s="244"/>
      <c r="J52" s="244"/>
      <c r="K52" s="244"/>
    </row>
    <row r="53" spans="1:11" s="3" customFormat="1" ht="77.25" hidden="1" customHeight="1" x14ac:dyDescent="0.25">
      <c r="A53" s="154" t="s">
        <v>85</v>
      </c>
      <c r="B53" s="193"/>
      <c r="C53" s="194"/>
      <c r="D53" s="306">
        <f>9180+22320</f>
        <v>31500</v>
      </c>
      <c r="E53" s="308"/>
      <c r="F53" s="306">
        <f t="shared" ref="F53:F69" si="2">D53+H53</f>
        <v>31500</v>
      </c>
      <c r="G53" s="308"/>
      <c r="H53" s="75"/>
      <c r="I53" s="165"/>
      <c r="J53" s="189"/>
      <c r="K53" s="190"/>
    </row>
    <row r="54" spans="1:11" s="3" customFormat="1" ht="58.5" customHeight="1" x14ac:dyDescent="0.25">
      <c r="A54" s="154" t="s">
        <v>109</v>
      </c>
      <c r="B54" s="163"/>
      <c r="C54" s="164"/>
      <c r="D54" s="306">
        <v>9880</v>
      </c>
      <c r="E54" s="307"/>
      <c r="F54" s="306">
        <f t="shared" si="2"/>
        <v>9880</v>
      </c>
      <c r="G54" s="308"/>
      <c r="H54" s="75"/>
      <c r="I54" s="165"/>
      <c r="J54" s="166"/>
      <c r="K54" s="167"/>
    </row>
    <row r="55" spans="1:11" s="3" customFormat="1" ht="68.25" customHeight="1" x14ac:dyDescent="0.25">
      <c r="A55" s="154" t="s">
        <v>34</v>
      </c>
      <c r="B55" s="163"/>
      <c r="C55" s="164"/>
      <c r="D55" s="306">
        <v>20607.599999999999</v>
      </c>
      <c r="E55" s="307"/>
      <c r="F55" s="306">
        <f t="shared" si="2"/>
        <v>20607.599999999999</v>
      </c>
      <c r="G55" s="308"/>
      <c r="H55" s="75"/>
      <c r="I55" s="245"/>
      <c r="J55" s="246"/>
      <c r="K55" s="247"/>
    </row>
    <row r="56" spans="1:11" s="3" customFormat="1" ht="46.5" customHeight="1" x14ac:dyDescent="0.25">
      <c r="A56" s="154" t="s">
        <v>56</v>
      </c>
      <c r="B56" s="163"/>
      <c r="C56" s="164"/>
      <c r="D56" s="306">
        <v>22423.439999999999</v>
      </c>
      <c r="E56" s="307"/>
      <c r="F56" s="306">
        <f t="shared" si="2"/>
        <v>22423.439999999999</v>
      </c>
      <c r="G56" s="308"/>
      <c r="H56" s="75"/>
      <c r="I56" s="165"/>
      <c r="J56" s="166"/>
      <c r="K56" s="167"/>
    </row>
    <row r="57" spans="1:11" s="3" customFormat="1" ht="39" customHeight="1" x14ac:dyDescent="0.25">
      <c r="A57" s="154" t="s">
        <v>35</v>
      </c>
      <c r="B57" s="163"/>
      <c r="C57" s="164"/>
      <c r="D57" s="306">
        <v>34350.910000000003</v>
      </c>
      <c r="E57" s="307"/>
      <c r="F57" s="306">
        <f t="shared" si="2"/>
        <v>34350.910000000003</v>
      </c>
      <c r="G57" s="308"/>
      <c r="H57" s="75"/>
      <c r="I57" s="160"/>
      <c r="J57" s="161"/>
      <c r="K57" s="162"/>
    </row>
    <row r="58" spans="1:11" s="3" customFormat="1" ht="35.25" customHeight="1" x14ac:dyDescent="0.25">
      <c r="A58" s="154" t="s">
        <v>36</v>
      </c>
      <c r="B58" s="163"/>
      <c r="C58" s="164"/>
      <c r="D58" s="306">
        <v>22721.279999999999</v>
      </c>
      <c r="E58" s="307"/>
      <c r="F58" s="306">
        <f t="shared" si="2"/>
        <v>22721.279999999999</v>
      </c>
      <c r="G58" s="308"/>
      <c r="H58" s="75"/>
      <c r="I58" s="165"/>
      <c r="J58" s="166"/>
      <c r="K58" s="167"/>
    </row>
    <row r="59" spans="1:11" s="3" customFormat="1" ht="31.5" customHeight="1" x14ac:dyDescent="0.25">
      <c r="A59" s="154" t="s">
        <v>37</v>
      </c>
      <c r="B59" s="163"/>
      <c r="C59" s="164"/>
      <c r="D59" s="306">
        <v>197120</v>
      </c>
      <c r="E59" s="307"/>
      <c r="F59" s="306">
        <f t="shared" si="2"/>
        <v>197120</v>
      </c>
      <c r="G59" s="308"/>
      <c r="H59" s="75"/>
      <c r="I59" s="165"/>
      <c r="J59" s="166"/>
      <c r="K59" s="167"/>
    </row>
    <row r="60" spans="1:11" s="3" customFormat="1" ht="36.75" customHeight="1" x14ac:dyDescent="0.25">
      <c r="A60" s="154" t="s">
        <v>63</v>
      </c>
      <c r="B60" s="163"/>
      <c r="C60" s="164"/>
      <c r="D60" s="306">
        <v>0</v>
      </c>
      <c r="E60" s="307"/>
      <c r="F60" s="306">
        <f t="shared" si="2"/>
        <v>0</v>
      </c>
      <c r="G60" s="308"/>
      <c r="H60" s="75"/>
      <c r="I60" s="165"/>
      <c r="J60" s="166"/>
      <c r="K60" s="167"/>
    </row>
    <row r="61" spans="1:11" s="3" customFormat="1" ht="30.75" customHeight="1" x14ac:dyDescent="0.25">
      <c r="A61" s="154" t="s">
        <v>50</v>
      </c>
      <c r="B61" s="163"/>
      <c r="C61" s="164"/>
      <c r="D61" s="294">
        <v>4000</v>
      </c>
      <c r="E61" s="295"/>
      <c r="F61" s="294">
        <f t="shared" si="2"/>
        <v>4000</v>
      </c>
      <c r="G61" s="296"/>
      <c r="H61" s="71"/>
      <c r="I61" s="165"/>
      <c r="J61" s="166"/>
      <c r="K61" s="167"/>
    </row>
    <row r="62" spans="1:11" s="3" customFormat="1" ht="36.75" customHeight="1" x14ac:dyDescent="0.25">
      <c r="A62" s="154" t="s">
        <v>71</v>
      </c>
      <c r="B62" s="163"/>
      <c r="C62" s="164"/>
      <c r="D62" s="294">
        <v>18900</v>
      </c>
      <c r="E62" s="295"/>
      <c r="F62" s="294">
        <f t="shared" si="2"/>
        <v>18900</v>
      </c>
      <c r="G62" s="296"/>
      <c r="H62" s="71"/>
      <c r="I62" s="165"/>
      <c r="J62" s="166"/>
      <c r="K62" s="167"/>
    </row>
    <row r="63" spans="1:11" s="3" customFormat="1" ht="29.25" customHeight="1" x14ac:dyDescent="0.25">
      <c r="A63" s="154" t="s">
        <v>49</v>
      </c>
      <c r="B63" s="155"/>
      <c r="C63" s="156"/>
      <c r="D63" s="294">
        <v>15000</v>
      </c>
      <c r="E63" s="295"/>
      <c r="F63" s="294">
        <f t="shared" si="2"/>
        <v>15000</v>
      </c>
      <c r="G63" s="296"/>
      <c r="H63" s="71"/>
      <c r="I63" s="165"/>
      <c r="J63" s="166"/>
      <c r="K63" s="167"/>
    </row>
    <row r="64" spans="1:11" s="3" customFormat="1" ht="16.5" customHeight="1" x14ac:dyDescent="0.25">
      <c r="A64" s="154" t="s">
        <v>51</v>
      </c>
      <c r="B64" s="163"/>
      <c r="C64" s="164"/>
      <c r="D64" s="294">
        <v>40678</v>
      </c>
      <c r="E64" s="295"/>
      <c r="F64" s="294">
        <f t="shared" si="2"/>
        <v>40678</v>
      </c>
      <c r="G64" s="296"/>
      <c r="H64" s="71"/>
      <c r="I64" s="165"/>
      <c r="J64" s="166"/>
      <c r="K64" s="167"/>
    </row>
    <row r="65" spans="1:11" s="3" customFormat="1" ht="45" customHeight="1" x14ac:dyDescent="0.25">
      <c r="A65" s="154" t="s">
        <v>133</v>
      </c>
      <c r="B65" s="163"/>
      <c r="C65" s="164"/>
      <c r="D65" s="294">
        <v>6724.36</v>
      </c>
      <c r="E65" s="295"/>
      <c r="F65" s="294">
        <f t="shared" si="2"/>
        <v>6724.36</v>
      </c>
      <c r="G65" s="296"/>
      <c r="H65" s="71"/>
      <c r="I65" s="165"/>
      <c r="J65" s="166"/>
      <c r="K65" s="167"/>
    </row>
    <row r="66" spans="1:11" s="3" customFormat="1" ht="37.5" customHeight="1" x14ac:dyDescent="0.25">
      <c r="A66" s="154" t="s">
        <v>134</v>
      </c>
      <c r="B66" s="163"/>
      <c r="C66" s="164"/>
      <c r="D66" s="294">
        <v>60000</v>
      </c>
      <c r="E66" s="295"/>
      <c r="F66" s="294">
        <f t="shared" si="2"/>
        <v>60000</v>
      </c>
      <c r="G66" s="296"/>
      <c r="H66" s="71"/>
      <c r="I66" s="165"/>
      <c r="J66" s="166"/>
      <c r="K66" s="167"/>
    </row>
    <row r="67" spans="1:11" s="3" customFormat="1" ht="48.75" customHeight="1" x14ac:dyDescent="0.25">
      <c r="A67" s="154" t="s">
        <v>111</v>
      </c>
      <c r="B67" s="163"/>
      <c r="C67" s="164"/>
      <c r="D67" s="306">
        <v>2083200</v>
      </c>
      <c r="E67" s="307"/>
      <c r="F67" s="306">
        <f t="shared" si="2"/>
        <v>2083200</v>
      </c>
      <c r="G67" s="308"/>
      <c r="H67" s="75"/>
      <c r="I67" s="198"/>
      <c r="J67" s="199"/>
      <c r="K67" s="200"/>
    </row>
    <row r="68" spans="1:11" ht="41.25" customHeight="1" x14ac:dyDescent="0.25">
      <c r="A68" s="181" t="s">
        <v>48</v>
      </c>
      <c r="B68" s="182"/>
      <c r="C68" s="183"/>
      <c r="D68" s="171">
        <f>D69</f>
        <v>6200</v>
      </c>
      <c r="E68" s="172"/>
      <c r="F68" s="171">
        <f t="shared" si="2"/>
        <v>6200</v>
      </c>
      <c r="G68" s="172"/>
      <c r="H68" s="59">
        <f>SUM(H69:H69)</f>
        <v>0</v>
      </c>
      <c r="I68" s="198"/>
      <c r="J68" s="199"/>
      <c r="K68" s="200"/>
    </row>
    <row r="69" spans="1:11" s="3" customFormat="1" ht="23.25" customHeight="1" x14ac:dyDescent="0.25">
      <c r="A69" s="154" t="s">
        <v>101</v>
      </c>
      <c r="B69" s="163"/>
      <c r="C69" s="164"/>
      <c r="D69" s="294">
        <v>6200</v>
      </c>
      <c r="E69" s="295"/>
      <c r="F69" s="294">
        <f t="shared" si="2"/>
        <v>6200</v>
      </c>
      <c r="G69" s="296"/>
      <c r="H69" s="78"/>
      <c r="I69" s="160"/>
      <c r="J69" s="161"/>
      <c r="K69" s="162"/>
    </row>
    <row r="70" spans="1:11" s="3" customFormat="1" ht="45.75" customHeight="1" x14ac:dyDescent="0.25">
      <c r="A70" s="181" t="s">
        <v>21</v>
      </c>
      <c r="B70" s="182"/>
      <c r="C70" s="183"/>
      <c r="D70" s="171">
        <f>SUM(D71:E72)</f>
        <v>111882</v>
      </c>
      <c r="E70" s="172"/>
      <c r="F70" s="171">
        <f>D70+H70</f>
        <v>111882</v>
      </c>
      <c r="G70" s="172"/>
      <c r="H70" s="59">
        <f>H71+H72</f>
        <v>0</v>
      </c>
      <c r="I70" s="244"/>
      <c r="J70" s="244"/>
      <c r="K70" s="244"/>
    </row>
    <row r="71" spans="1:11" s="3" customFormat="1" ht="32.25" customHeight="1" x14ac:dyDescent="0.25">
      <c r="A71" s="205" t="s">
        <v>64</v>
      </c>
      <c r="B71" s="206"/>
      <c r="C71" s="207"/>
      <c r="D71" s="290">
        <v>57882</v>
      </c>
      <c r="E71" s="291"/>
      <c r="F71" s="290">
        <f>D71+H71</f>
        <v>57882</v>
      </c>
      <c r="G71" s="338"/>
      <c r="H71" s="71"/>
      <c r="I71" s="165"/>
      <c r="J71" s="166"/>
      <c r="K71" s="167"/>
    </row>
    <row r="72" spans="1:11" s="3" customFormat="1" ht="29.25" customHeight="1" x14ac:dyDescent="0.25">
      <c r="A72" s="205" t="s">
        <v>64</v>
      </c>
      <c r="B72" s="206"/>
      <c r="C72" s="207"/>
      <c r="D72" s="290">
        <v>54000</v>
      </c>
      <c r="E72" s="291"/>
      <c r="F72" s="290">
        <f>D72+H72</f>
        <v>54000</v>
      </c>
      <c r="G72" s="338"/>
      <c r="H72" s="71"/>
      <c r="I72" s="165"/>
      <c r="J72" s="166"/>
      <c r="K72" s="167"/>
    </row>
    <row r="73" spans="1:11" s="39" customFormat="1" ht="57" customHeight="1" x14ac:dyDescent="0.25">
      <c r="A73" s="168" t="s">
        <v>57</v>
      </c>
      <c r="B73" s="169"/>
      <c r="C73" s="170"/>
      <c r="D73" s="171">
        <v>4120</v>
      </c>
      <c r="E73" s="172"/>
      <c r="F73" s="171">
        <f t="shared" ref="F73:F78" si="3">D73+H73</f>
        <v>4120</v>
      </c>
      <c r="G73" s="172"/>
      <c r="H73" s="59"/>
      <c r="I73" s="165"/>
      <c r="J73" s="166"/>
      <c r="K73" s="167"/>
    </row>
    <row r="74" spans="1:11" s="39" customFormat="1" ht="57" customHeight="1" x14ac:dyDescent="0.25">
      <c r="A74" s="168" t="s">
        <v>88</v>
      </c>
      <c r="B74" s="238"/>
      <c r="C74" s="239"/>
      <c r="D74" s="171">
        <f>SUM(D75:E78)</f>
        <v>310120</v>
      </c>
      <c r="E74" s="228"/>
      <c r="F74" s="171">
        <f t="shared" si="3"/>
        <v>310120</v>
      </c>
      <c r="G74" s="172"/>
      <c r="H74" s="59">
        <f>H77</f>
        <v>0</v>
      </c>
      <c r="I74" s="241"/>
      <c r="J74" s="242"/>
      <c r="K74" s="243"/>
    </row>
    <row r="75" spans="1:11" s="3" customFormat="1" ht="27.75" customHeight="1" x14ac:dyDescent="0.25">
      <c r="A75" s="154" t="s">
        <v>65</v>
      </c>
      <c r="B75" s="163"/>
      <c r="C75" s="164"/>
      <c r="D75" s="294">
        <v>1600</v>
      </c>
      <c r="E75" s="295"/>
      <c r="F75" s="294">
        <f t="shared" si="3"/>
        <v>1600</v>
      </c>
      <c r="G75" s="296"/>
      <c r="H75" s="71"/>
      <c r="I75" s="160"/>
      <c r="J75" s="161"/>
      <c r="K75" s="162"/>
    </row>
    <row r="76" spans="1:11" s="3" customFormat="1" ht="24" customHeight="1" x14ac:dyDescent="0.25">
      <c r="A76" s="154" t="s">
        <v>66</v>
      </c>
      <c r="B76" s="163"/>
      <c r="C76" s="164"/>
      <c r="D76" s="294">
        <v>3120</v>
      </c>
      <c r="E76" s="295"/>
      <c r="F76" s="294">
        <f t="shared" si="3"/>
        <v>3120</v>
      </c>
      <c r="G76" s="296"/>
      <c r="H76" s="71"/>
      <c r="I76" s="160"/>
      <c r="J76" s="161"/>
      <c r="K76" s="162"/>
    </row>
    <row r="77" spans="1:11" s="3" customFormat="1" ht="21" customHeight="1" x14ac:dyDescent="0.25">
      <c r="A77" s="154" t="s">
        <v>67</v>
      </c>
      <c r="B77" s="163"/>
      <c r="C77" s="164"/>
      <c r="D77" s="294">
        <v>5400</v>
      </c>
      <c r="E77" s="295"/>
      <c r="F77" s="294">
        <f t="shared" si="3"/>
        <v>5400</v>
      </c>
      <c r="G77" s="296"/>
      <c r="H77" s="71"/>
      <c r="I77" s="165"/>
      <c r="J77" s="166"/>
      <c r="K77" s="167"/>
    </row>
    <row r="78" spans="1:11" s="3" customFormat="1" ht="17.25" customHeight="1" x14ac:dyDescent="0.25">
      <c r="A78" s="154" t="s">
        <v>68</v>
      </c>
      <c r="B78" s="163"/>
      <c r="C78" s="164"/>
      <c r="D78" s="294">
        <v>300000</v>
      </c>
      <c r="E78" s="295"/>
      <c r="F78" s="294">
        <f t="shared" si="3"/>
        <v>300000</v>
      </c>
      <c r="G78" s="296"/>
      <c r="H78" s="71"/>
      <c r="I78" s="165"/>
      <c r="J78" s="166"/>
      <c r="K78" s="167"/>
    </row>
    <row r="79" spans="1:11" s="39" customFormat="1" ht="48.75" customHeight="1" x14ac:dyDescent="0.25">
      <c r="A79" s="168" t="s">
        <v>86</v>
      </c>
      <c r="B79" s="169"/>
      <c r="C79" s="170"/>
      <c r="D79" s="171">
        <f>D80</f>
        <v>4380</v>
      </c>
      <c r="E79" s="172"/>
      <c r="F79" s="171">
        <f>F80</f>
        <v>4380</v>
      </c>
      <c r="G79" s="172"/>
      <c r="H79" s="59"/>
      <c r="I79" s="165"/>
      <c r="J79" s="166"/>
      <c r="K79" s="167"/>
    </row>
    <row r="80" spans="1:11" s="3" customFormat="1" ht="24" customHeight="1" x14ac:dyDescent="0.25">
      <c r="A80" s="154" t="s">
        <v>87</v>
      </c>
      <c r="B80" s="163"/>
      <c r="C80" s="164"/>
      <c r="D80" s="294">
        <v>4380</v>
      </c>
      <c r="E80" s="295"/>
      <c r="F80" s="294">
        <f>D80+H80</f>
        <v>4380</v>
      </c>
      <c r="G80" s="296"/>
      <c r="H80" s="71"/>
      <c r="I80" s="165"/>
      <c r="J80" s="166"/>
      <c r="K80" s="167"/>
    </row>
    <row r="81" spans="1:11" s="39" customFormat="1" ht="48.75" customHeight="1" x14ac:dyDescent="0.25">
      <c r="A81" s="168" t="s">
        <v>58</v>
      </c>
      <c r="B81" s="169"/>
      <c r="C81" s="170"/>
      <c r="D81" s="171">
        <f>SUM(D82:E84)</f>
        <v>54442.95</v>
      </c>
      <c r="E81" s="172"/>
      <c r="F81" s="171">
        <f>D81+H81</f>
        <v>54442.95</v>
      </c>
      <c r="G81" s="172"/>
      <c r="H81" s="59">
        <f>H82+H83+H84</f>
        <v>0</v>
      </c>
      <c r="I81" s="165"/>
      <c r="J81" s="166"/>
      <c r="K81" s="167"/>
    </row>
    <row r="82" spans="1:11" s="3" customFormat="1" ht="99" customHeight="1" x14ac:dyDescent="0.25">
      <c r="A82" s="154" t="s">
        <v>124</v>
      </c>
      <c r="B82" s="163"/>
      <c r="C82" s="164"/>
      <c r="D82" s="294">
        <v>8597.08</v>
      </c>
      <c r="E82" s="295"/>
      <c r="F82" s="294">
        <f>D82+H82</f>
        <v>8597.08</v>
      </c>
      <c r="G82" s="296"/>
      <c r="H82" s="71"/>
      <c r="I82" s="165"/>
      <c r="J82" s="166"/>
      <c r="K82" s="167"/>
    </row>
    <row r="83" spans="1:11" s="3" customFormat="1" ht="131.25" customHeight="1" x14ac:dyDescent="0.25">
      <c r="A83" s="154" t="s">
        <v>112</v>
      </c>
      <c r="B83" s="163"/>
      <c r="C83" s="164"/>
      <c r="D83" s="294">
        <v>33223.269999999997</v>
      </c>
      <c r="E83" s="295"/>
      <c r="F83" s="294">
        <f t="shared" ref="F83:F86" si="4">D83+H83</f>
        <v>33223.269999999997</v>
      </c>
      <c r="G83" s="296"/>
      <c r="H83" s="71"/>
      <c r="I83" s="165"/>
      <c r="J83" s="166"/>
      <c r="K83" s="167"/>
    </row>
    <row r="84" spans="1:11" s="3" customFormat="1" ht="78.75" customHeight="1" x14ac:dyDescent="0.25">
      <c r="A84" s="154" t="s">
        <v>70</v>
      </c>
      <c r="B84" s="163"/>
      <c r="C84" s="164"/>
      <c r="D84" s="294">
        <v>12622.6</v>
      </c>
      <c r="E84" s="295"/>
      <c r="F84" s="294">
        <f t="shared" si="4"/>
        <v>12622.6</v>
      </c>
      <c r="G84" s="296"/>
      <c r="H84" s="71"/>
      <c r="I84" s="160"/>
      <c r="J84" s="161"/>
      <c r="K84" s="162"/>
    </row>
    <row r="85" spans="1:11" s="42" customFormat="1" ht="47.25" customHeight="1" x14ac:dyDescent="0.25">
      <c r="A85" s="173" t="s">
        <v>92</v>
      </c>
      <c r="B85" s="174"/>
      <c r="C85" s="175"/>
      <c r="D85" s="254">
        <f>D86</f>
        <v>4960</v>
      </c>
      <c r="E85" s="289"/>
      <c r="F85" s="254">
        <f>F86</f>
        <v>4960</v>
      </c>
      <c r="G85" s="289"/>
      <c r="H85" s="71">
        <f>H86</f>
        <v>0</v>
      </c>
      <c r="I85" s="178"/>
      <c r="J85" s="179"/>
      <c r="K85" s="180"/>
    </row>
    <row r="86" spans="1:11" s="42" customFormat="1" ht="65.25" customHeight="1" x14ac:dyDescent="0.25">
      <c r="A86" s="205" t="s">
        <v>113</v>
      </c>
      <c r="B86" s="206"/>
      <c r="C86" s="207"/>
      <c r="D86" s="290">
        <v>4960</v>
      </c>
      <c r="E86" s="291"/>
      <c r="F86" s="290">
        <f t="shared" si="4"/>
        <v>4960</v>
      </c>
      <c r="G86" s="291"/>
      <c r="H86" s="71"/>
      <c r="I86" s="198"/>
      <c r="J86" s="199"/>
      <c r="K86" s="200"/>
    </row>
    <row r="87" spans="1:11" s="3" customFormat="1" x14ac:dyDescent="0.25">
      <c r="A87" s="202" t="s">
        <v>11</v>
      </c>
      <c r="B87" s="202"/>
      <c r="C87" s="202"/>
      <c r="D87" s="292">
        <f>D32+D33+D34+D40+D44+D52+D68+D70+D73+D74+D79+D81+D85</f>
        <v>8842723</v>
      </c>
      <c r="E87" s="293"/>
      <c r="F87" s="292">
        <f>F32+F33+F34+F40+F44+F52+F68+F70+F73+F74+F79+F81+F85</f>
        <v>8842723</v>
      </c>
      <c r="G87" s="293"/>
      <c r="H87" s="93">
        <f>H32+H33+H34+H40+H44+H52+H68+H70+H73+H74+H79+H81+H85</f>
        <v>0</v>
      </c>
      <c r="I87" s="196"/>
      <c r="J87" s="196"/>
      <c r="K87" s="196"/>
    </row>
    <row r="88" spans="1:11" s="3" customFormat="1" x14ac:dyDescent="0.25">
      <c r="A88" s="9"/>
      <c r="B88" s="9"/>
      <c r="C88" s="9"/>
      <c r="D88" s="10"/>
      <c r="E88" s="10"/>
      <c r="F88" s="10"/>
      <c r="G88" s="10"/>
      <c r="H88" s="94"/>
      <c r="I88" s="11"/>
      <c r="J88" s="11"/>
      <c r="K88" s="11"/>
    </row>
    <row r="89" spans="1:11" s="3" customFormat="1" x14ac:dyDescent="0.25">
      <c r="A89" s="9"/>
      <c r="B89" s="9"/>
      <c r="C89" s="9"/>
      <c r="D89" s="10"/>
      <c r="E89" s="10"/>
      <c r="F89" s="10"/>
      <c r="G89" s="10"/>
      <c r="H89" s="94"/>
      <c r="I89" s="11"/>
      <c r="J89" s="11"/>
      <c r="K89" s="11"/>
    </row>
    <row r="90" spans="1:11" s="3" customFormat="1" x14ac:dyDescent="0.25">
      <c r="A90" s="9"/>
      <c r="B90" s="9"/>
      <c r="C90" s="9"/>
      <c r="D90" s="10"/>
      <c r="E90" s="10"/>
      <c r="F90" s="10"/>
      <c r="G90" s="10"/>
      <c r="H90" s="94"/>
      <c r="I90" s="11"/>
      <c r="J90" s="11"/>
      <c r="K90" s="11"/>
    </row>
    <row r="91" spans="1:11" x14ac:dyDescent="0.25">
      <c r="A91" s="232" t="s">
        <v>22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</row>
    <row r="92" spans="1:11" ht="8.25" customHeight="1" x14ac:dyDescent="0.25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</row>
    <row r="93" spans="1:11" x14ac:dyDescent="0.25">
      <c r="A93" s="196"/>
      <c r="B93" s="196"/>
      <c r="C93" s="196"/>
      <c r="D93" s="215" t="s">
        <v>5</v>
      </c>
      <c r="E93" s="215"/>
      <c r="F93" s="215" t="s">
        <v>6</v>
      </c>
      <c r="G93" s="215"/>
      <c r="H93" s="92" t="s">
        <v>14</v>
      </c>
      <c r="I93" s="216" t="s">
        <v>13</v>
      </c>
      <c r="J93" s="217"/>
      <c r="K93" s="218"/>
    </row>
    <row r="94" spans="1:11" s="39" customFormat="1" ht="33" customHeight="1" x14ac:dyDescent="0.25">
      <c r="A94" s="181" t="s">
        <v>19</v>
      </c>
      <c r="B94" s="182"/>
      <c r="C94" s="183"/>
      <c r="D94" s="171">
        <f>SUM(D95:E97)</f>
        <v>343828.4</v>
      </c>
      <c r="E94" s="172"/>
      <c r="F94" s="171">
        <f>SUM(F95:G100)</f>
        <v>940396.39999999991</v>
      </c>
      <c r="G94" s="172"/>
      <c r="H94" s="59">
        <f>SUM(H95:H100)</f>
        <v>596568</v>
      </c>
      <c r="I94" s="186"/>
      <c r="J94" s="187"/>
      <c r="K94" s="188"/>
    </row>
    <row r="95" spans="1:11" s="39" customFormat="1" ht="39" customHeight="1" x14ac:dyDescent="0.25">
      <c r="A95" s="154" t="s">
        <v>73</v>
      </c>
      <c r="B95" s="193"/>
      <c r="C95" s="194"/>
      <c r="D95" s="294">
        <v>40000</v>
      </c>
      <c r="E95" s="296"/>
      <c r="F95" s="294">
        <f t="shared" ref="F95" si="5">D95+H95</f>
        <v>40000</v>
      </c>
      <c r="G95" s="295"/>
      <c r="H95" s="75"/>
      <c r="I95" s="186"/>
      <c r="J95" s="187"/>
      <c r="K95" s="188"/>
    </row>
    <row r="96" spans="1:11" s="39" customFormat="1" ht="39.75" customHeight="1" x14ac:dyDescent="0.25">
      <c r="A96" s="154" t="s">
        <v>72</v>
      </c>
      <c r="B96" s="233"/>
      <c r="C96" s="234"/>
      <c r="D96" s="294">
        <v>163833.60000000001</v>
      </c>
      <c r="E96" s="295"/>
      <c r="F96" s="294">
        <f>D96+H96</f>
        <v>163833.60000000001</v>
      </c>
      <c r="G96" s="295"/>
      <c r="H96" s="75"/>
      <c r="I96" s="186"/>
      <c r="J96" s="187"/>
      <c r="K96" s="188"/>
    </row>
    <row r="97" spans="1:11" s="39" customFormat="1" ht="39" customHeight="1" x14ac:dyDescent="0.25">
      <c r="A97" s="154" t="s">
        <v>54</v>
      </c>
      <c r="B97" s="193"/>
      <c r="C97" s="194"/>
      <c r="D97" s="294">
        <v>139994.79999999999</v>
      </c>
      <c r="E97" s="296"/>
      <c r="F97" s="294">
        <v>139994.79999999999</v>
      </c>
      <c r="G97" s="295"/>
      <c r="H97" s="75"/>
      <c r="I97" s="186"/>
      <c r="J97" s="187"/>
      <c r="K97" s="188"/>
    </row>
    <row r="98" spans="1:11" s="39" customFormat="1" ht="39" customHeight="1" x14ac:dyDescent="0.25">
      <c r="A98" s="154" t="s">
        <v>165</v>
      </c>
      <c r="B98" s="193"/>
      <c r="C98" s="194"/>
      <c r="D98" s="294"/>
      <c r="E98" s="296"/>
      <c r="F98" s="294">
        <f>D98+H98</f>
        <v>101560.8</v>
      </c>
      <c r="G98" s="295"/>
      <c r="H98" s="75">
        <v>101560.8</v>
      </c>
      <c r="I98" s="339" t="s">
        <v>170</v>
      </c>
      <c r="J98" s="340"/>
      <c r="K98" s="341"/>
    </row>
    <row r="99" spans="1:11" s="39" customFormat="1" ht="39" customHeight="1" x14ac:dyDescent="0.25">
      <c r="A99" s="154" t="s">
        <v>163</v>
      </c>
      <c r="B99" s="193"/>
      <c r="C99" s="194"/>
      <c r="D99" s="294"/>
      <c r="E99" s="296"/>
      <c r="F99" s="294">
        <f t="shared" ref="F99:F100" si="6">D99+H99</f>
        <v>410418</v>
      </c>
      <c r="G99" s="295"/>
      <c r="H99" s="75">
        <v>410418</v>
      </c>
      <c r="I99" s="342"/>
      <c r="J99" s="343"/>
      <c r="K99" s="344"/>
    </row>
    <row r="100" spans="1:11" s="39" customFormat="1" ht="39" customHeight="1" x14ac:dyDescent="0.25">
      <c r="A100" s="154" t="s">
        <v>164</v>
      </c>
      <c r="B100" s="193"/>
      <c r="C100" s="194"/>
      <c r="D100" s="294"/>
      <c r="E100" s="296"/>
      <c r="F100" s="294">
        <f t="shared" si="6"/>
        <v>84589.2</v>
      </c>
      <c r="G100" s="295"/>
      <c r="H100" s="75">
        <v>84589.2</v>
      </c>
      <c r="I100" s="345"/>
      <c r="J100" s="346"/>
      <c r="K100" s="347"/>
    </row>
    <row r="101" spans="1:11" s="3" customFormat="1" ht="35.1" customHeight="1" x14ac:dyDescent="0.25">
      <c r="A101" s="181" t="s">
        <v>20</v>
      </c>
      <c r="B101" s="182"/>
      <c r="C101" s="183"/>
      <c r="D101" s="171">
        <f>D102+D103</f>
        <v>455164</v>
      </c>
      <c r="E101" s="172"/>
      <c r="F101" s="171">
        <f t="shared" ref="F101:F115" si="7">D101+H101</f>
        <v>455164</v>
      </c>
      <c r="G101" s="172"/>
      <c r="H101" s="59">
        <f>H102+H103</f>
        <v>0</v>
      </c>
      <c r="I101" s="186"/>
      <c r="J101" s="187"/>
      <c r="K101" s="188"/>
    </row>
    <row r="102" spans="1:11" s="39" customFormat="1" ht="42" customHeight="1" x14ac:dyDescent="0.25">
      <c r="A102" s="154" t="s">
        <v>53</v>
      </c>
      <c r="B102" s="163"/>
      <c r="C102" s="164"/>
      <c r="D102" s="294">
        <v>5164</v>
      </c>
      <c r="E102" s="295"/>
      <c r="F102" s="294">
        <f>D102+H102</f>
        <v>5164</v>
      </c>
      <c r="G102" s="295"/>
      <c r="H102" s="71"/>
      <c r="I102" s="186"/>
      <c r="J102" s="187"/>
      <c r="K102" s="188"/>
    </row>
    <row r="103" spans="1:11" s="39" customFormat="1" ht="89.25" customHeight="1" x14ac:dyDescent="0.25">
      <c r="A103" s="154" t="s">
        <v>105</v>
      </c>
      <c r="B103" s="163"/>
      <c r="C103" s="164"/>
      <c r="D103" s="294">
        <v>450000</v>
      </c>
      <c r="E103" s="295"/>
      <c r="F103" s="294">
        <f t="shared" si="7"/>
        <v>450000</v>
      </c>
      <c r="G103" s="295"/>
      <c r="H103" s="71"/>
      <c r="I103" s="186"/>
      <c r="J103" s="187"/>
      <c r="K103" s="188"/>
    </row>
    <row r="104" spans="1:11" s="3" customFormat="1" ht="45.75" customHeight="1" x14ac:dyDescent="0.25">
      <c r="A104" s="181" t="s">
        <v>21</v>
      </c>
      <c r="B104" s="182"/>
      <c r="C104" s="183"/>
      <c r="D104" s="171">
        <f>SUM(D105:E108)</f>
        <v>62000</v>
      </c>
      <c r="E104" s="172"/>
      <c r="F104" s="171">
        <f t="shared" si="7"/>
        <v>810219.96</v>
      </c>
      <c r="G104" s="172"/>
      <c r="H104" s="59">
        <f>SUM(H105:H110)</f>
        <v>748219.96</v>
      </c>
      <c r="I104" s="335"/>
      <c r="J104" s="336"/>
      <c r="K104" s="337"/>
    </row>
    <row r="105" spans="1:11" s="39" customFormat="1" ht="42" customHeight="1" x14ac:dyDescent="0.25">
      <c r="A105" s="154" t="s">
        <v>142</v>
      </c>
      <c r="B105" s="163"/>
      <c r="C105" s="164"/>
      <c r="D105" s="294">
        <v>11000</v>
      </c>
      <c r="E105" s="295"/>
      <c r="F105" s="294">
        <f t="shared" si="7"/>
        <v>22000</v>
      </c>
      <c r="G105" s="295"/>
      <c r="H105" s="71">
        <v>11000</v>
      </c>
      <c r="I105" s="318" t="s">
        <v>170</v>
      </c>
      <c r="J105" s="327"/>
      <c r="K105" s="328"/>
    </row>
    <row r="106" spans="1:11" s="39" customFormat="1" ht="42" customHeight="1" x14ac:dyDescent="0.25">
      <c r="A106" s="154" t="s">
        <v>143</v>
      </c>
      <c r="B106" s="163"/>
      <c r="C106" s="164"/>
      <c r="D106" s="294">
        <v>9000</v>
      </c>
      <c r="E106" s="295"/>
      <c r="F106" s="294">
        <f t="shared" si="7"/>
        <v>18000</v>
      </c>
      <c r="G106" s="295"/>
      <c r="H106" s="71">
        <v>9000</v>
      </c>
      <c r="I106" s="329"/>
      <c r="J106" s="330"/>
      <c r="K106" s="331"/>
    </row>
    <row r="107" spans="1:11" s="39" customFormat="1" ht="53.25" customHeight="1" x14ac:dyDescent="0.25">
      <c r="A107" s="154" t="s">
        <v>144</v>
      </c>
      <c r="B107" s="163"/>
      <c r="C107" s="164"/>
      <c r="D107" s="294">
        <v>22000</v>
      </c>
      <c r="E107" s="295"/>
      <c r="F107" s="294">
        <f t="shared" si="7"/>
        <v>44000</v>
      </c>
      <c r="G107" s="295"/>
      <c r="H107" s="71">
        <v>22000</v>
      </c>
      <c r="I107" s="329"/>
      <c r="J107" s="330"/>
      <c r="K107" s="331"/>
    </row>
    <row r="108" spans="1:11" s="39" customFormat="1" ht="43.5" customHeight="1" x14ac:dyDescent="0.25">
      <c r="A108" s="154" t="s">
        <v>145</v>
      </c>
      <c r="B108" s="163"/>
      <c r="C108" s="164"/>
      <c r="D108" s="294">
        <v>20000</v>
      </c>
      <c r="E108" s="295"/>
      <c r="F108" s="294">
        <f t="shared" ref="F108" si="8">D108+H108</f>
        <v>40000</v>
      </c>
      <c r="G108" s="295"/>
      <c r="H108" s="71">
        <v>20000</v>
      </c>
      <c r="I108" s="329"/>
      <c r="J108" s="330"/>
      <c r="K108" s="331"/>
    </row>
    <row r="109" spans="1:11" s="39" customFormat="1" ht="43.5" customHeight="1" x14ac:dyDescent="0.25">
      <c r="A109" s="154" t="s">
        <v>169</v>
      </c>
      <c r="B109" s="163"/>
      <c r="C109" s="164"/>
      <c r="D109" s="294"/>
      <c r="E109" s="295"/>
      <c r="F109" s="294">
        <f>D109+H109</f>
        <v>494731</v>
      </c>
      <c r="G109" s="295"/>
      <c r="H109" s="71">
        <v>494731</v>
      </c>
      <c r="I109" s="329"/>
      <c r="J109" s="330"/>
      <c r="K109" s="331"/>
    </row>
    <row r="110" spans="1:11" s="39" customFormat="1" ht="43.5" customHeight="1" x14ac:dyDescent="0.25">
      <c r="A110" s="154" t="s">
        <v>167</v>
      </c>
      <c r="B110" s="163"/>
      <c r="C110" s="164"/>
      <c r="D110" s="294"/>
      <c r="E110" s="295"/>
      <c r="F110" s="294">
        <f t="shared" ref="F110" si="9">D110+H110</f>
        <v>191488.96</v>
      </c>
      <c r="G110" s="295"/>
      <c r="H110" s="71">
        <v>191488.96</v>
      </c>
      <c r="I110" s="332"/>
      <c r="J110" s="333"/>
      <c r="K110" s="334"/>
    </row>
    <row r="111" spans="1:11" s="39" customFormat="1" ht="48.75" customHeight="1" x14ac:dyDescent="0.25">
      <c r="A111" s="168" t="s">
        <v>58</v>
      </c>
      <c r="B111" s="169"/>
      <c r="C111" s="170"/>
      <c r="D111" s="171">
        <f>SUM(D112:E115)</f>
        <v>153500</v>
      </c>
      <c r="E111" s="172"/>
      <c r="F111" s="171">
        <f t="shared" si="7"/>
        <v>153500</v>
      </c>
      <c r="G111" s="172"/>
      <c r="H111" s="59">
        <f>H112+H113+H114+H115</f>
        <v>0</v>
      </c>
      <c r="I111" s="335"/>
      <c r="J111" s="336"/>
      <c r="K111" s="337"/>
    </row>
    <row r="112" spans="1:11" s="39" customFormat="1" ht="33.75" customHeight="1" x14ac:dyDescent="0.25">
      <c r="A112" s="154" t="s">
        <v>146</v>
      </c>
      <c r="B112" s="163"/>
      <c r="C112" s="164"/>
      <c r="D112" s="294">
        <v>35000</v>
      </c>
      <c r="E112" s="295"/>
      <c r="F112" s="294">
        <f t="shared" si="7"/>
        <v>35000</v>
      </c>
      <c r="G112" s="295"/>
      <c r="H112" s="71"/>
      <c r="I112" s="335"/>
      <c r="J112" s="336"/>
      <c r="K112" s="337"/>
    </row>
    <row r="113" spans="1:11" s="39" customFormat="1" ht="24.75" customHeight="1" x14ac:dyDescent="0.25">
      <c r="A113" s="154" t="s">
        <v>147</v>
      </c>
      <c r="B113" s="163"/>
      <c r="C113" s="164"/>
      <c r="D113" s="294">
        <v>42000</v>
      </c>
      <c r="E113" s="295"/>
      <c r="F113" s="294">
        <f t="shared" si="7"/>
        <v>42000</v>
      </c>
      <c r="G113" s="295"/>
      <c r="H113" s="71"/>
      <c r="I113" s="335"/>
      <c r="J113" s="336"/>
      <c r="K113" s="337"/>
    </row>
    <row r="114" spans="1:11" s="39" customFormat="1" ht="24" customHeight="1" x14ac:dyDescent="0.25">
      <c r="A114" s="154" t="s">
        <v>148</v>
      </c>
      <c r="B114" s="163"/>
      <c r="C114" s="164"/>
      <c r="D114" s="294">
        <v>42000</v>
      </c>
      <c r="E114" s="295"/>
      <c r="F114" s="294">
        <f t="shared" si="7"/>
        <v>42000</v>
      </c>
      <c r="G114" s="295"/>
      <c r="H114" s="71"/>
      <c r="I114" s="335"/>
      <c r="J114" s="336"/>
      <c r="K114" s="337"/>
    </row>
    <row r="115" spans="1:11" s="39" customFormat="1" ht="22.5" customHeight="1" x14ac:dyDescent="0.25">
      <c r="A115" s="154" t="s">
        <v>149</v>
      </c>
      <c r="B115" s="163"/>
      <c r="C115" s="164"/>
      <c r="D115" s="294">
        <v>34500</v>
      </c>
      <c r="E115" s="295"/>
      <c r="F115" s="294">
        <f t="shared" si="7"/>
        <v>34500</v>
      </c>
      <c r="G115" s="295"/>
      <c r="H115" s="71"/>
      <c r="I115" s="335"/>
      <c r="J115" s="336"/>
      <c r="K115" s="337"/>
    </row>
    <row r="116" spans="1:11" x14ac:dyDescent="0.25">
      <c r="A116" s="202" t="s">
        <v>11</v>
      </c>
      <c r="B116" s="202"/>
      <c r="C116" s="202"/>
      <c r="D116" s="292">
        <f>D94+D101+D104+D111</f>
        <v>1014492.4</v>
      </c>
      <c r="E116" s="293"/>
      <c r="F116" s="292">
        <f>F94+F101+F104+F111</f>
        <v>2359280.36</v>
      </c>
      <c r="G116" s="293"/>
      <c r="H116" s="93">
        <f>H94+H101+H104+H111</f>
        <v>1344787.96</v>
      </c>
      <c r="I116" s="196"/>
      <c r="J116" s="196"/>
      <c r="K116" s="196"/>
    </row>
    <row r="117" spans="1:11" x14ac:dyDescent="0.25">
      <c r="A117" s="9"/>
      <c r="B117" s="9"/>
      <c r="C117" s="9"/>
      <c r="D117" s="10"/>
      <c r="E117" s="10"/>
      <c r="F117" s="10"/>
      <c r="G117" s="10"/>
      <c r="H117" s="94"/>
      <c r="I117" s="11"/>
      <c r="J117" s="11"/>
      <c r="K117" s="11"/>
    </row>
    <row r="118" spans="1:11" ht="16.5" customHeight="1" x14ac:dyDescent="0.25">
      <c r="A118" s="214" t="s">
        <v>23</v>
      </c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</row>
    <row r="120" spans="1:11" x14ac:dyDescent="0.25">
      <c r="A120" s="196"/>
      <c r="B120" s="196"/>
      <c r="C120" s="196"/>
      <c r="D120" s="215" t="s">
        <v>5</v>
      </c>
      <c r="E120" s="215"/>
      <c r="F120" s="215" t="s">
        <v>6</v>
      </c>
      <c r="G120" s="215"/>
      <c r="H120" s="92" t="s">
        <v>14</v>
      </c>
      <c r="I120" s="216" t="s">
        <v>13</v>
      </c>
      <c r="J120" s="217"/>
      <c r="K120" s="218"/>
    </row>
    <row r="121" spans="1:11" ht="21" customHeight="1" x14ac:dyDescent="0.25">
      <c r="A121" s="219" t="s">
        <v>15</v>
      </c>
      <c r="B121" s="219"/>
      <c r="C121" s="219"/>
      <c r="D121" s="171">
        <v>212226.62</v>
      </c>
      <c r="E121" s="172"/>
      <c r="F121" s="171">
        <f>D121+H121</f>
        <v>212226.62</v>
      </c>
      <c r="G121" s="172"/>
      <c r="H121" s="59"/>
      <c r="I121" s="300"/>
      <c r="J121" s="301"/>
      <c r="K121" s="302"/>
    </row>
    <row r="122" spans="1:11" ht="28.5" customHeight="1" x14ac:dyDescent="0.25">
      <c r="A122" s="222" t="s">
        <v>16</v>
      </c>
      <c r="B122" s="223"/>
      <c r="C122" s="224"/>
      <c r="D122" s="171">
        <v>64092.43</v>
      </c>
      <c r="E122" s="172"/>
      <c r="F122" s="171">
        <f>D122+H122</f>
        <v>64092.43</v>
      </c>
      <c r="G122" s="172"/>
      <c r="H122" s="59"/>
      <c r="I122" s="303"/>
      <c r="J122" s="304"/>
      <c r="K122" s="305"/>
    </row>
    <row r="123" spans="1:11" ht="30" customHeight="1" x14ac:dyDescent="0.25">
      <c r="A123" s="181" t="s">
        <v>41</v>
      </c>
      <c r="B123" s="182"/>
      <c r="C123" s="183"/>
      <c r="D123" s="171">
        <f>SUM(D124:E126)</f>
        <v>26637.119999999999</v>
      </c>
      <c r="E123" s="228"/>
      <c r="F123" s="171">
        <f t="shared" ref="F123:F124" si="10">D123+H123</f>
        <v>26637.119999999999</v>
      </c>
      <c r="G123" s="229"/>
      <c r="H123" s="59">
        <f>SUM(H124:H126)</f>
        <v>0</v>
      </c>
      <c r="I123" s="160"/>
      <c r="J123" s="161"/>
      <c r="K123" s="162"/>
    </row>
    <row r="124" spans="1:11" ht="20.25" customHeight="1" x14ac:dyDescent="0.25">
      <c r="A124" s="154" t="s">
        <v>151</v>
      </c>
      <c r="B124" s="163"/>
      <c r="C124" s="164"/>
      <c r="D124" s="294">
        <v>22331.78</v>
      </c>
      <c r="E124" s="295"/>
      <c r="F124" s="294">
        <f t="shared" si="10"/>
        <v>22331.78</v>
      </c>
      <c r="G124" s="295"/>
      <c r="H124" s="71"/>
      <c r="I124" s="165"/>
      <c r="J124" s="166"/>
      <c r="K124" s="167"/>
    </row>
    <row r="125" spans="1:11" ht="17.25" customHeight="1" x14ac:dyDescent="0.25">
      <c r="A125" s="154" t="s">
        <v>39</v>
      </c>
      <c r="B125" s="163"/>
      <c r="C125" s="164"/>
      <c r="D125" s="294">
        <v>2425</v>
      </c>
      <c r="E125" s="295"/>
      <c r="F125" s="294">
        <f>D125+H125</f>
        <v>2425</v>
      </c>
      <c r="G125" s="295"/>
      <c r="H125" s="71"/>
      <c r="I125" s="165"/>
      <c r="J125" s="166"/>
      <c r="K125" s="167"/>
    </row>
    <row r="126" spans="1:11" ht="24" customHeight="1" x14ac:dyDescent="0.25">
      <c r="A126" s="154" t="s">
        <v>40</v>
      </c>
      <c r="B126" s="163"/>
      <c r="C126" s="164"/>
      <c r="D126" s="294">
        <v>1880.34</v>
      </c>
      <c r="E126" s="295"/>
      <c r="F126" s="294">
        <v>1880.34</v>
      </c>
      <c r="G126" s="295"/>
      <c r="H126" s="71"/>
      <c r="I126" s="165"/>
      <c r="J126" s="166"/>
      <c r="K126" s="167"/>
    </row>
    <row r="127" spans="1:11" ht="35.25" customHeight="1" x14ac:dyDescent="0.25">
      <c r="A127" s="181" t="s">
        <v>42</v>
      </c>
      <c r="B127" s="182"/>
      <c r="C127" s="183"/>
      <c r="D127" s="171">
        <v>60000</v>
      </c>
      <c r="E127" s="172"/>
      <c r="F127" s="171">
        <f>D127+H127</f>
        <v>60000</v>
      </c>
      <c r="G127" s="172"/>
      <c r="H127" s="59"/>
      <c r="I127" s="165"/>
      <c r="J127" s="166"/>
      <c r="K127" s="167"/>
    </row>
    <row r="128" spans="1:11" ht="30" customHeight="1" x14ac:dyDescent="0.25">
      <c r="A128" s="181" t="s">
        <v>20</v>
      </c>
      <c r="B128" s="182"/>
      <c r="C128" s="183"/>
      <c r="D128" s="171">
        <f>SUM(D129:E130)</f>
        <v>296640</v>
      </c>
      <c r="E128" s="172"/>
      <c r="F128" s="171">
        <f t="shared" ref="F128:F138" si="11">D128+H128</f>
        <v>296640</v>
      </c>
      <c r="G128" s="172"/>
      <c r="H128" s="59">
        <f>SUM(H129:H129)</f>
        <v>0</v>
      </c>
      <c r="I128" s="196"/>
      <c r="J128" s="196"/>
      <c r="K128" s="196"/>
    </row>
    <row r="129" spans="1:11" s="3" customFormat="1" ht="23.25" customHeight="1" x14ac:dyDescent="0.25">
      <c r="A129" s="154" t="s">
        <v>76</v>
      </c>
      <c r="B129" s="163"/>
      <c r="C129" s="164"/>
      <c r="D129" s="294">
        <f>4860*24</f>
        <v>116640</v>
      </c>
      <c r="E129" s="295"/>
      <c r="F129" s="294">
        <f t="shared" si="11"/>
        <v>116640</v>
      </c>
      <c r="G129" s="296"/>
      <c r="H129" s="78"/>
      <c r="I129" s="198"/>
      <c r="J129" s="199"/>
      <c r="K129" s="200"/>
    </row>
    <row r="130" spans="1:11" s="3" customFormat="1" ht="23.25" customHeight="1" x14ac:dyDescent="0.25">
      <c r="A130" s="154" t="s">
        <v>78</v>
      </c>
      <c r="B130" s="163"/>
      <c r="C130" s="164"/>
      <c r="D130" s="294">
        <f>4*45000</f>
        <v>180000</v>
      </c>
      <c r="E130" s="295"/>
      <c r="F130" s="294">
        <f t="shared" si="11"/>
        <v>180000</v>
      </c>
      <c r="G130" s="296"/>
      <c r="H130" s="78"/>
      <c r="I130" s="198"/>
      <c r="J130" s="199"/>
      <c r="K130" s="200"/>
    </row>
    <row r="131" spans="1:11" s="104" customFormat="1" ht="48.75" customHeight="1" x14ac:dyDescent="0.25">
      <c r="A131" s="168" t="s">
        <v>58</v>
      </c>
      <c r="B131" s="169"/>
      <c r="C131" s="170"/>
      <c r="D131" s="171">
        <f>SUM(D132:E133)</f>
        <v>52556.43</v>
      </c>
      <c r="E131" s="172"/>
      <c r="F131" s="171">
        <f t="shared" si="11"/>
        <v>52556.43</v>
      </c>
      <c r="G131" s="172"/>
      <c r="H131" s="59">
        <f>H132+H133+H137+H138</f>
        <v>0</v>
      </c>
      <c r="I131" s="211"/>
      <c r="J131" s="212"/>
      <c r="K131" s="213"/>
    </row>
    <row r="132" spans="1:11" s="3" customFormat="1" ht="115.5" customHeight="1" x14ac:dyDescent="0.25">
      <c r="A132" s="205" t="s">
        <v>114</v>
      </c>
      <c r="B132" s="206"/>
      <c r="C132" s="207"/>
      <c r="D132" s="294">
        <v>19724</v>
      </c>
      <c r="E132" s="295"/>
      <c r="F132" s="294">
        <f>D132+H132</f>
        <v>19724</v>
      </c>
      <c r="G132" s="296"/>
      <c r="H132" s="71"/>
      <c r="I132" s="165"/>
      <c r="J132" s="166"/>
      <c r="K132" s="167"/>
    </row>
    <row r="133" spans="1:11" s="3" customFormat="1" ht="128.25" customHeight="1" x14ac:dyDescent="0.25">
      <c r="A133" s="205" t="s">
        <v>115</v>
      </c>
      <c r="B133" s="206"/>
      <c r="C133" s="207"/>
      <c r="D133" s="294">
        <v>32832.43</v>
      </c>
      <c r="E133" s="295"/>
      <c r="F133" s="294">
        <f t="shared" ref="F133" si="12">D133+H133</f>
        <v>32832.43</v>
      </c>
      <c r="G133" s="296"/>
      <c r="H133" s="71"/>
      <c r="I133" s="165"/>
      <c r="J133" s="166"/>
      <c r="K133" s="167"/>
    </row>
    <row r="134" spans="1:11" s="42" customFormat="1" ht="47.25" customHeight="1" x14ac:dyDescent="0.25">
      <c r="A134" s="173" t="s">
        <v>92</v>
      </c>
      <c r="B134" s="174"/>
      <c r="C134" s="175"/>
      <c r="D134" s="254">
        <f>SUM(D135:E138)</f>
        <v>32240</v>
      </c>
      <c r="E134" s="289"/>
      <c r="F134" s="254">
        <f t="shared" si="11"/>
        <v>32240</v>
      </c>
      <c r="G134" s="289"/>
      <c r="H134" s="71"/>
      <c r="I134" s="178"/>
      <c r="J134" s="179"/>
      <c r="K134" s="180"/>
    </row>
    <row r="135" spans="1:11" s="42" customFormat="1" ht="13.5" customHeight="1" x14ac:dyDescent="0.25">
      <c r="A135" s="205" t="s">
        <v>93</v>
      </c>
      <c r="B135" s="206"/>
      <c r="C135" s="207"/>
      <c r="D135" s="290">
        <v>8680</v>
      </c>
      <c r="E135" s="291"/>
      <c r="F135" s="290">
        <f t="shared" si="11"/>
        <v>8680</v>
      </c>
      <c r="G135" s="291"/>
      <c r="H135" s="71"/>
      <c r="I135" s="178"/>
      <c r="J135" s="179"/>
      <c r="K135" s="180"/>
    </row>
    <row r="136" spans="1:11" s="42" customFormat="1" ht="13.5" customHeight="1" x14ac:dyDescent="0.25">
      <c r="A136" s="205" t="s">
        <v>94</v>
      </c>
      <c r="B136" s="206"/>
      <c r="C136" s="207"/>
      <c r="D136" s="290">
        <v>6200</v>
      </c>
      <c r="E136" s="291"/>
      <c r="F136" s="290">
        <f t="shared" si="11"/>
        <v>6200</v>
      </c>
      <c r="G136" s="291"/>
      <c r="H136" s="71"/>
      <c r="I136" s="178"/>
      <c r="J136" s="179"/>
      <c r="K136" s="180"/>
    </row>
    <row r="137" spans="1:11" s="42" customFormat="1" ht="13.5" customHeight="1" x14ac:dyDescent="0.25">
      <c r="A137" s="205" t="s">
        <v>95</v>
      </c>
      <c r="B137" s="206"/>
      <c r="C137" s="207"/>
      <c r="D137" s="290">
        <v>7440</v>
      </c>
      <c r="E137" s="291"/>
      <c r="F137" s="290">
        <f t="shared" si="11"/>
        <v>7440</v>
      </c>
      <c r="G137" s="291"/>
      <c r="H137" s="71"/>
      <c r="I137" s="178"/>
      <c r="J137" s="179"/>
      <c r="K137" s="180"/>
    </row>
    <row r="138" spans="1:11" s="42" customFormat="1" ht="16.5" customHeight="1" x14ac:dyDescent="0.25">
      <c r="A138" s="205" t="s">
        <v>96</v>
      </c>
      <c r="B138" s="206"/>
      <c r="C138" s="207"/>
      <c r="D138" s="290">
        <v>9920</v>
      </c>
      <c r="E138" s="291"/>
      <c r="F138" s="290">
        <f t="shared" si="11"/>
        <v>9920</v>
      </c>
      <c r="G138" s="291"/>
      <c r="H138" s="71"/>
      <c r="I138" s="178"/>
      <c r="J138" s="179"/>
      <c r="K138" s="180"/>
    </row>
    <row r="139" spans="1:11" x14ac:dyDescent="0.25">
      <c r="A139" s="202" t="s">
        <v>11</v>
      </c>
      <c r="B139" s="202"/>
      <c r="C139" s="202"/>
      <c r="D139" s="292">
        <f>D121+D122+D123+D127+D128+D131+D134</f>
        <v>744392.6</v>
      </c>
      <c r="E139" s="293"/>
      <c r="F139" s="292">
        <f>F121+F122+F123+F127+F128+F131+F134</f>
        <v>744392.6</v>
      </c>
      <c r="G139" s="293"/>
      <c r="H139" s="93">
        <f>H121+H122+H123+H127+H128+H131+H134</f>
        <v>0</v>
      </c>
      <c r="I139" s="196"/>
      <c r="J139" s="196"/>
      <c r="K139" s="196"/>
    </row>
    <row r="140" spans="1:11" ht="12" customHeight="1" x14ac:dyDescent="0.25">
      <c r="A140" s="99"/>
      <c r="B140" s="99"/>
      <c r="C140" s="99"/>
      <c r="D140" s="99"/>
      <c r="E140" s="99"/>
      <c r="F140" s="99"/>
      <c r="G140" s="99"/>
      <c r="H140" s="95"/>
      <c r="I140" s="99"/>
      <c r="J140" s="99"/>
      <c r="K140" s="99"/>
    </row>
    <row r="141" spans="1:11" ht="46.5" customHeight="1" x14ac:dyDescent="0.25">
      <c r="A141" s="153" t="s">
        <v>161</v>
      </c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</row>
    <row r="142" spans="1:11" ht="30.75" customHeight="1" x14ac:dyDescent="0.25">
      <c r="A142" s="153" t="s">
        <v>106</v>
      </c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</row>
    <row r="143" spans="1:11" ht="30.75" customHeight="1" x14ac:dyDescent="0.25">
      <c r="A143" s="99"/>
      <c r="B143" s="99"/>
      <c r="C143" s="99"/>
      <c r="D143" s="99"/>
      <c r="E143" s="99"/>
      <c r="F143" s="99"/>
      <c r="G143" s="99"/>
      <c r="H143" s="95"/>
      <c r="I143" s="99"/>
      <c r="J143" s="99"/>
      <c r="K143" s="99"/>
    </row>
    <row r="144" spans="1:11" ht="23.25" customHeight="1" x14ac:dyDescent="0.25">
      <c r="A144" s="96"/>
      <c r="B144" s="97"/>
      <c r="C144" s="97"/>
      <c r="D144" s="97"/>
      <c r="E144" s="97"/>
      <c r="F144" s="97"/>
      <c r="G144" s="97"/>
      <c r="H144" s="103"/>
      <c r="I144" s="97"/>
      <c r="J144" s="98"/>
    </row>
    <row r="145" spans="1:11" ht="15" customHeight="1" x14ac:dyDescent="0.25">
      <c r="A145" s="210"/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</row>
    <row r="146" spans="1:11" ht="117.75" customHeight="1" x14ac:dyDescent="0.25">
      <c r="A146" s="153" t="s">
        <v>159</v>
      </c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</row>
    <row r="147" spans="1:11" x14ac:dyDescent="0.25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</row>
    <row r="148" spans="1:11" x14ac:dyDescent="0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</row>
    <row r="149" spans="1:11" x14ac:dyDescent="0.25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</row>
    <row r="150" spans="1:11" x14ac:dyDescent="0.25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</row>
    <row r="151" spans="1:11" x14ac:dyDescent="0.25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</row>
    <row r="152" spans="1:11" x14ac:dyDescent="0.25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</row>
    <row r="153" spans="1:11" x14ac:dyDescent="0.25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</row>
    <row r="154" spans="1:11" x14ac:dyDescent="0.25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</row>
    <row r="155" spans="1:11" x14ac:dyDescent="0.25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  <c r="K155" s="201"/>
    </row>
  </sheetData>
  <mergeCells count="451">
    <mergeCell ref="I98:K100"/>
    <mergeCell ref="H22:J22"/>
    <mergeCell ref="A8:J8"/>
    <mergeCell ref="A9:I9"/>
    <mergeCell ref="A10:I10"/>
    <mergeCell ref="A11:J11"/>
    <mergeCell ref="A12:J12"/>
    <mergeCell ref="A13:J13"/>
    <mergeCell ref="A20:C20"/>
    <mergeCell ref="D20:E20"/>
    <mergeCell ref="F20:G20"/>
    <mergeCell ref="H20:J20"/>
    <mergeCell ref="D36:E36"/>
    <mergeCell ref="F36:G36"/>
    <mergeCell ref="I36:K36"/>
    <mergeCell ref="A37:C37"/>
    <mergeCell ref="D37:E37"/>
    <mergeCell ref="F37:G37"/>
    <mergeCell ref="I37:K37"/>
    <mergeCell ref="A34:C34"/>
    <mergeCell ref="A23:C23"/>
    <mergeCell ref="D23:E23"/>
    <mergeCell ref="F23:G23"/>
    <mergeCell ref="H23:J23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15:J15"/>
    <mergeCell ref="A16:J16"/>
    <mergeCell ref="D18:E18"/>
    <mergeCell ref="F18:G18"/>
    <mergeCell ref="H18:J18"/>
    <mergeCell ref="A18:C18"/>
    <mergeCell ref="A27:J27"/>
    <mergeCell ref="A29:J29"/>
    <mergeCell ref="A21:C21"/>
    <mergeCell ref="D21:E21"/>
    <mergeCell ref="F21:G21"/>
    <mergeCell ref="H21:J21"/>
    <mergeCell ref="A22:C22"/>
    <mergeCell ref="D22:E22"/>
    <mergeCell ref="F22:G22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F33:G33"/>
    <mergeCell ref="A39:C39"/>
    <mergeCell ref="D39:E39"/>
    <mergeCell ref="F39:G39"/>
    <mergeCell ref="I39:K39"/>
    <mergeCell ref="A44:C44"/>
    <mergeCell ref="D44:E44"/>
    <mergeCell ref="F44:G44"/>
    <mergeCell ref="I44:K4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38:C38"/>
    <mergeCell ref="D38:E38"/>
    <mergeCell ref="F38:G38"/>
    <mergeCell ref="I38:K38"/>
    <mergeCell ref="A36:C36"/>
    <mergeCell ref="A42:C42"/>
    <mergeCell ref="D42:E42"/>
    <mergeCell ref="F42:G42"/>
    <mergeCell ref="I42:K42"/>
    <mergeCell ref="A43:C43"/>
    <mergeCell ref="D43:E43"/>
    <mergeCell ref="F43:G43"/>
    <mergeCell ref="I43:K43"/>
    <mergeCell ref="A41:C41"/>
    <mergeCell ref="D41:E41"/>
    <mergeCell ref="F41:G41"/>
    <mergeCell ref="I41:K41"/>
    <mergeCell ref="A46:C46"/>
    <mergeCell ref="D46:E46"/>
    <mergeCell ref="F46:G46"/>
    <mergeCell ref="I46:K46"/>
    <mergeCell ref="A47:C47"/>
    <mergeCell ref="D47:E47"/>
    <mergeCell ref="F47:G47"/>
    <mergeCell ref="I47:K47"/>
    <mergeCell ref="A45:C45"/>
    <mergeCell ref="D45:E45"/>
    <mergeCell ref="F45:G45"/>
    <mergeCell ref="I45:K45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D98:E98"/>
    <mergeCell ref="F98:G98"/>
    <mergeCell ref="A91:K91"/>
    <mergeCell ref="A92:K92"/>
    <mergeCell ref="A93:C93"/>
    <mergeCell ref="D93:E93"/>
    <mergeCell ref="F93:G93"/>
    <mergeCell ref="I93:K93"/>
    <mergeCell ref="D102:E102"/>
    <mergeCell ref="F102:G102"/>
    <mergeCell ref="I102:K102"/>
    <mergeCell ref="A99:C99"/>
    <mergeCell ref="D99:E99"/>
    <mergeCell ref="F99:G99"/>
    <mergeCell ref="A94:C94"/>
    <mergeCell ref="D94:E94"/>
    <mergeCell ref="F94:G94"/>
    <mergeCell ref="I94:K94"/>
    <mergeCell ref="A95:C95"/>
    <mergeCell ref="D95:E95"/>
    <mergeCell ref="F95:G95"/>
    <mergeCell ref="I95:K95"/>
    <mergeCell ref="A96:C96"/>
    <mergeCell ref="D96:E96"/>
    <mergeCell ref="F96:G96"/>
    <mergeCell ref="I96:K96"/>
    <mergeCell ref="A97:C97"/>
    <mergeCell ref="D97:E97"/>
    <mergeCell ref="F97:G97"/>
    <mergeCell ref="I97:K97"/>
    <mergeCell ref="A98:C98"/>
    <mergeCell ref="A114:C114"/>
    <mergeCell ref="D114:E114"/>
    <mergeCell ref="F114:G114"/>
    <mergeCell ref="I113:K113"/>
    <mergeCell ref="I114:K114"/>
    <mergeCell ref="I112:K112"/>
    <mergeCell ref="A111:C111"/>
    <mergeCell ref="D111:E111"/>
    <mergeCell ref="F111:G111"/>
    <mergeCell ref="F105:G105"/>
    <mergeCell ref="A106:C106"/>
    <mergeCell ref="D106:E106"/>
    <mergeCell ref="F106:G106"/>
    <mergeCell ref="A107:C107"/>
    <mergeCell ref="D107:E107"/>
    <mergeCell ref="F107:G107"/>
    <mergeCell ref="A108:C108"/>
    <mergeCell ref="A115:C115"/>
    <mergeCell ref="D115:E115"/>
    <mergeCell ref="F115:G115"/>
    <mergeCell ref="A112:C112"/>
    <mergeCell ref="D112:E112"/>
    <mergeCell ref="F112:G112"/>
    <mergeCell ref="A113:C113"/>
    <mergeCell ref="D113:E113"/>
    <mergeCell ref="F113:G113"/>
    <mergeCell ref="A121:C121"/>
    <mergeCell ref="D121:E121"/>
    <mergeCell ref="F121:G121"/>
    <mergeCell ref="I121:K122"/>
    <mergeCell ref="A122:C122"/>
    <mergeCell ref="D122:E122"/>
    <mergeCell ref="F122:G122"/>
    <mergeCell ref="A116:C116"/>
    <mergeCell ref="D116:E116"/>
    <mergeCell ref="F116:G116"/>
    <mergeCell ref="I116:K116"/>
    <mergeCell ref="A118:K118"/>
    <mergeCell ref="A120:C120"/>
    <mergeCell ref="D120:E120"/>
    <mergeCell ref="F120:G120"/>
    <mergeCell ref="I120:K120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55:K155"/>
    <mergeCell ref="I104:K104"/>
    <mergeCell ref="I111:K111"/>
    <mergeCell ref="A145:K145"/>
    <mergeCell ref="A146:K146"/>
    <mergeCell ref="A147:K147"/>
    <mergeCell ref="A148:K148"/>
    <mergeCell ref="A149:K149"/>
    <mergeCell ref="A150:K150"/>
    <mergeCell ref="A139:C139"/>
    <mergeCell ref="D139:E139"/>
    <mergeCell ref="F139:G139"/>
    <mergeCell ref="I139:K139"/>
    <mergeCell ref="A141:K141"/>
    <mergeCell ref="A142:K142"/>
    <mergeCell ref="A137:C137"/>
    <mergeCell ref="D137:E137"/>
    <mergeCell ref="F137:G137"/>
    <mergeCell ref="I137:K137"/>
    <mergeCell ref="A138:C138"/>
    <mergeCell ref="D138:E138"/>
    <mergeCell ref="I134:K134"/>
    <mergeCell ref="A131:C131"/>
    <mergeCell ref="D131:E131"/>
    <mergeCell ref="A153:K153"/>
    <mergeCell ref="A154:K154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00:C100"/>
    <mergeCell ref="D100:E100"/>
    <mergeCell ref="F100:G100"/>
    <mergeCell ref="A101:C101"/>
    <mergeCell ref="D101:E101"/>
    <mergeCell ref="F101:G101"/>
    <mergeCell ref="I115:K115"/>
    <mergeCell ref="A151:K151"/>
    <mergeCell ref="A152:K152"/>
    <mergeCell ref="A133:C133"/>
    <mergeCell ref="D133:E133"/>
    <mergeCell ref="F133:G133"/>
    <mergeCell ref="I133:K133"/>
    <mergeCell ref="A134:C134"/>
    <mergeCell ref="D134:E134"/>
    <mergeCell ref="F134:G134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I101:K101"/>
    <mergeCell ref="A102:C102"/>
    <mergeCell ref="I105:K110"/>
    <mergeCell ref="A110:C110"/>
    <mergeCell ref="D110:E110"/>
    <mergeCell ref="F110:G110"/>
    <mergeCell ref="A103:C103"/>
    <mergeCell ref="D103:E103"/>
    <mergeCell ref="F103:G103"/>
    <mergeCell ref="I103:K103"/>
    <mergeCell ref="A104:C104"/>
    <mergeCell ref="D104:E104"/>
    <mergeCell ref="F104:G104"/>
    <mergeCell ref="D108:E108"/>
    <mergeCell ref="F108:G108"/>
    <mergeCell ref="A105:C105"/>
    <mergeCell ref="D105:E105"/>
    <mergeCell ref="A109:C109"/>
    <mergeCell ref="D109:E109"/>
    <mergeCell ref="F109:G109"/>
  </mergeCells>
  <pageMargins left="0.70866141732283472" right="0.31496062992125984" top="0.35433070866141736" bottom="0.35433070866141736" header="0.31496062992125984" footer="0.31496062992125984"/>
  <pageSetup paperSize="9" scale="62" fitToHeight="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opLeftCell="A103" workbookViewId="0">
      <selection activeCell="A68" sqref="A68:C68"/>
    </sheetView>
  </sheetViews>
  <sheetFormatPr defaultRowHeight="15" x14ac:dyDescent="0.25"/>
  <cols>
    <col min="3" max="3" width="10.140625" customWidth="1"/>
    <col min="4" max="7" width="10.7109375" customWidth="1"/>
    <col min="8" max="8" width="20.7109375" style="89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348"/>
      <c r="B5" s="317"/>
      <c r="C5" s="317"/>
      <c r="D5" s="317"/>
      <c r="E5" s="317"/>
      <c r="F5" s="317"/>
      <c r="G5" s="317"/>
      <c r="H5" s="317"/>
      <c r="I5" s="317"/>
      <c r="J5" s="89"/>
    </row>
    <row r="6" spans="1:10" x14ac:dyDescent="0.25">
      <c r="A6" s="316" t="s">
        <v>178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34.25" customHeight="1" x14ac:dyDescent="0.25">
      <c r="A10" s="282" t="s">
        <v>160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69.75" customHeight="1" x14ac:dyDescent="0.25">
      <c r="A11" s="277" t="s">
        <v>180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33.75" customHeight="1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s="126" customFormat="1" ht="68.25" customHeight="1" x14ac:dyDescent="0.25">
      <c r="A13" s="277" t="s">
        <v>182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38.25" customHeight="1" x14ac:dyDescent="0.25">
      <c r="A14" s="106"/>
      <c r="B14" s="107"/>
      <c r="C14" s="107"/>
      <c r="D14" s="107"/>
      <c r="E14" s="107"/>
      <c r="F14" s="107"/>
      <c r="G14" s="107"/>
      <c r="H14" s="113"/>
      <c r="I14" s="107"/>
      <c r="J14" s="108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171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1" ht="15.75" x14ac:dyDescent="0.25">
      <c r="A17" s="2"/>
      <c r="B17" s="112"/>
      <c r="C17" s="112"/>
      <c r="D17" s="112"/>
      <c r="E17" s="112"/>
      <c r="F17" s="112"/>
      <c r="G17" s="112"/>
      <c r="H17" s="115"/>
      <c r="I17" s="112"/>
      <c r="J17" s="112"/>
    </row>
    <row r="18" spans="1:11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1" ht="30" customHeight="1" x14ac:dyDescent="0.25">
      <c r="A19" s="258" t="s">
        <v>7</v>
      </c>
      <c r="B19" s="259"/>
      <c r="C19" s="259"/>
      <c r="D19" s="315">
        <v>8842723</v>
      </c>
      <c r="E19" s="315"/>
      <c r="F19" s="315">
        <f>D19+H19</f>
        <v>8842723</v>
      </c>
      <c r="G19" s="315"/>
      <c r="H19" s="285"/>
      <c r="I19" s="285"/>
      <c r="J19" s="285"/>
    </row>
    <row r="20" spans="1:11" ht="15.75" x14ac:dyDescent="0.25">
      <c r="A20" s="258" t="s">
        <v>8</v>
      </c>
      <c r="B20" s="259"/>
      <c r="C20" s="259"/>
      <c r="D20" s="315">
        <v>2359280.36</v>
      </c>
      <c r="E20" s="315"/>
      <c r="F20" s="315">
        <f>D20+H20</f>
        <v>2359280.36</v>
      </c>
      <c r="G20" s="315"/>
      <c r="H20" s="285"/>
      <c r="I20" s="285"/>
      <c r="J20" s="285"/>
    </row>
    <row r="21" spans="1:11" ht="15.75" x14ac:dyDescent="0.25">
      <c r="A21" s="258" t="s">
        <v>9</v>
      </c>
      <c r="B21" s="259"/>
      <c r="C21" s="259"/>
      <c r="D21" s="315">
        <v>0</v>
      </c>
      <c r="E21" s="315"/>
      <c r="F21" s="315">
        <f>D21+H21</f>
        <v>0</v>
      </c>
      <c r="G21" s="315"/>
      <c r="H21" s="285"/>
      <c r="I21" s="285"/>
      <c r="J21" s="285"/>
    </row>
    <row r="22" spans="1:11" ht="51.75" customHeight="1" x14ac:dyDescent="0.25">
      <c r="A22" s="263" t="s">
        <v>10</v>
      </c>
      <c r="B22" s="264"/>
      <c r="C22" s="265"/>
      <c r="D22" s="315">
        <v>744392.6</v>
      </c>
      <c r="E22" s="315"/>
      <c r="F22" s="315">
        <f>D22+H22</f>
        <v>744392.6</v>
      </c>
      <c r="G22" s="315"/>
      <c r="H22" s="285"/>
      <c r="I22" s="285"/>
      <c r="J22" s="285"/>
    </row>
    <row r="23" spans="1:11" ht="15.75" x14ac:dyDescent="0.25">
      <c r="A23" s="266" t="s">
        <v>11</v>
      </c>
      <c r="B23" s="268"/>
      <c r="C23" s="268"/>
      <c r="D23" s="313">
        <f>D19+D20+D21+D22</f>
        <v>11946395.959999999</v>
      </c>
      <c r="E23" s="313"/>
      <c r="F23" s="313">
        <f>D23+H23</f>
        <v>11946395.959999999</v>
      </c>
      <c r="G23" s="313"/>
      <c r="H23" s="287">
        <f>H19+H20+H21+H22</f>
        <v>0</v>
      </c>
      <c r="I23" s="314"/>
      <c r="J23" s="314"/>
    </row>
    <row r="24" spans="1:11" ht="15.75" x14ac:dyDescent="0.25">
      <c r="A24" s="19"/>
      <c r="B24" s="20"/>
      <c r="C24" s="20"/>
      <c r="D24" s="58"/>
      <c r="E24" s="58"/>
      <c r="F24" s="58"/>
      <c r="G24" s="58"/>
      <c r="H24" s="90"/>
      <c r="I24" s="10"/>
      <c r="J24" s="10"/>
    </row>
    <row r="25" spans="1:11" ht="15.75" x14ac:dyDescent="0.25">
      <c r="A25" s="19"/>
      <c r="B25" s="20"/>
      <c r="C25" s="20"/>
      <c r="D25" s="58"/>
      <c r="E25" s="58"/>
      <c r="F25" s="58"/>
      <c r="G25" s="58"/>
      <c r="H25" s="90"/>
      <c r="I25" s="10"/>
      <c r="J25" s="10"/>
    </row>
    <row r="26" spans="1:11" ht="15.75" x14ac:dyDescent="0.25">
      <c r="A26" s="19"/>
      <c r="B26" s="20"/>
      <c r="C26" s="20"/>
      <c r="D26" s="10"/>
      <c r="E26" s="21"/>
      <c r="F26" s="10"/>
      <c r="G26" s="21"/>
      <c r="H26" s="90"/>
      <c r="I26" s="10"/>
      <c r="J26" s="10"/>
    </row>
    <row r="27" spans="1:11" ht="15.75" x14ac:dyDescent="0.25">
      <c r="A27" s="272" t="s">
        <v>172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25">
      <c r="A28" s="110"/>
      <c r="B28" s="110"/>
      <c r="C28" s="110"/>
      <c r="D28" s="110"/>
      <c r="E28" s="110"/>
      <c r="F28" s="110"/>
      <c r="G28" s="110"/>
      <c r="H28" s="115"/>
      <c r="I28" s="110"/>
      <c r="J28" s="110"/>
    </row>
    <row r="29" spans="1:11" x14ac:dyDescent="0.25">
      <c r="A29" s="257" t="s">
        <v>12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ht="10.5" customHeight="1" x14ac:dyDescent="0.25">
      <c r="A30" s="111"/>
      <c r="B30" s="111"/>
      <c r="C30" s="111"/>
      <c r="D30" s="111"/>
      <c r="E30" s="111"/>
      <c r="F30" s="111"/>
      <c r="G30" s="111"/>
      <c r="H30" s="91"/>
      <c r="I30" s="111"/>
      <c r="J30" s="111"/>
    </row>
    <row r="31" spans="1:11" s="3" customFormat="1" x14ac:dyDescent="0.25">
      <c r="A31" s="196"/>
      <c r="B31" s="196"/>
      <c r="C31" s="196"/>
      <c r="D31" s="215" t="s">
        <v>24</v>
      </c>
      <c r="E31" s="215"/>
      <c r="F31" s="215" t="s">
        <v>6</v>
      </c>
      <c r="G31" s="215"/>
      <c r="H31" s="92" t="s">
        <v>14</v>
      </c>
      <c r="I31" s="216" t="s">
        <v>13</v>
      </c>
      <c r="J31" s="217"/>
      <c r="K31" s="218"/>
    </row>
    <row r="32" spans="1:11" s="3" customFormat="1" ht="38.25" customHeight="1" x14ac:dyDescent="0.25">
      <c r="A32" s="256" t="s">
        <v>15</v>
      </c>
      <c r="B32" s="256"/>
      <c r="C32" s="256"/>
      <c r="D32" s="171">
        <v>3828320.11</v>
      </c>
      <c r="E32" s="172"/>
      <c r="F32" s="171">
        <f t="shared" ref="F32:F39" si="0">D32+H32</f>
        <v>3828320.11</v>
      </c>
      <c r="G32" s="172"/>
      <c r="H32" s="59"/>
      <c r="I32" s="300"/>
      <c r="J32" s="301"/>
      <c r="K32" s="302"/>
    </row>
    <row r="33" spans="1:11" s="3" customFormat="1" ht="33.75" customHeight="1" x14ac:dyDescent="0.25">
      <c r="A33" s="181" t="s">
        <v>16</v>
      </c>
      <c r="B33" s="182"/>
      <c r="C33" s="183"/>
      <c r="D33" s="254">
        <v>1156152.67</v>
      </c>
      <c r="E33" s="255"/>
      <c r="F33" s="171">
        <f t="shared" si="0"/>
        <v>1156152.67</v>
      </c>
      <c r="G33" s="172"/>
      <c r="H33" s="59"/>
      <c r="I33" s="310"/>
      <c r="J33" s="311"/>
      <c r="K33" s="312"/>
    </row>
    <row r="34" spans="1:11" s="3" customFormat="1" x14ac:dyDescent="0.25">
      <c r="A34" s="256" t="s">
        <v>18</v>
      </c>
      <c r="B34" s="256"/>
      <c r="C34" s="256"/>
      <c r="D34" s="171">
        <f>SUM(D35:E39)</f>
        <v>20286</v>
      </c>
      <c r="E34" s="172"/>
      <c r="F34" s="171">
        <f t="shared" si="0"/>
        <v>17292</v>
      </c>
      <c r="G34" s="172"/>
      <c r="H34" s="59">
        <f>SUM(H35:H39)</f>
        <v>-2994</v>
      </c>
      <c r="I34" s="244"/>
      <c r="J34" s="244"/>
      <c r="K34" s="244"/>
    </row>
    <row r="35" spans="1:11" s="3" customFormat="1" ht="15" customHeight="1" x14ac:dyDescent="0.25">
      <c r="A35" s="252" t="s">
        <v>25</v>
      </c>
      <c r="B35" s="253"/>
      <c r="C35" s="197"/>
      <c r="D35" s="294">
        <v>14400</v>
      </c>
      <c r="E35" s="295"/>
      <c r="F35" s="294">
        <f t="shared" si="0"/>
        <v>14400</v>
      </c>
      <c r="G35" s="296"/>
      <c r="H35" s="71"/>
      <c r="I35" s="165"/>
      <c r="J35" s="166"/>
      <c r="K35" s="167"/>
    </row>
    <row r="36" spans="1:11" s="3" customFormat="1" x14ac:dyDescent="0.25">
      <c r="A36" s="252" t="s">
        <v>26</v>
      </c>
      <c r="B36" s="253"/>
      <c r="C36" s="197"/>
      <c r="D36" s="294">
        <v>2640</v>
      </c>
      <c r="E36" s="295"/>
      <c r="F36" s="294">
        <f t="shared" si="0"/>
        <v>2640</v>
      </c>
      <c r="G36" s="296"/>
      <c r="H36" s="71"/>
      <c r="I36" s="244"/>
      <c r="J36" s="244"/>
      <c r="K36" s="244"/>
    </row>
    <row r="37" spans="1:11" s="3" customFormat="1" ht="41.25" customHeight="1" x14ac:dyDescent="0.25">
      <c r="A37" s="252" t="s">
        <v>27</v>
      </c>
      <c r="B37" s="253"/>
      <c r="C37" s="197"/>
      <c r="D37" s="294">
        <v>1320</v>
      </c>
      <c r="E37" s="295"/>
      <c r="F37" s="294">
        <f t="shared" si="0"/>
        <v>0</v>
      </c>
      <c r="G37" s="296"/>
      <c r="H37" s="71">
        <v>-1320</v>
      </c>
      <c r="I37" s="165" t="s">
        <v>174</v>
      </c>
      <c r="J37" s="166"/>
      <c r="K37" s="167"/>
    </row>
    <row r="38" spans="1:11" s="3" customFormat="1" ht="25.5" customHeight="1" x14ac:dyDescent="0.25">
      <c r="A38" s="154" t="s">
        <v>28</v>
      </c>
      <c r="B38" s="193"/>
      <c r="C38" s="194"/>
      <c r="D38" s="294">
        <v>252</v>
      </c>
      <c r="E38" s="295"/>
      <c r="F38" s="294">
        <f t="shared" si="0"/>
        <v>252</v>
      </c>
      <c r="G38" s="296"/>
      <c r="H38" s="71"/>
      <c r="I38" s="165"/>
      <c r="J38" s="166"/>
      <c r="K38" s="167"/>
    </row>
    <row r="39" spans="1:11" s="3" customFormat="1" ht="39.75" customHeight="1" x14ac:dyDescent="0.25">
      <c r="A39" s="252" t="s">
        <v>47</v>
      </c>
      <c r="B39" s="253"/>
      <c r="C39" s="197"/>
      <c r="D39" s="294">
        <v>1674</v>
      </c>
      <c r="E39" s="295"/>
      <c r="F39" s="294">
        <f t="shared" si="0"/>
        <v>0</v>
      </c>
      <c r="G39" s="296"/>
      <c r="H39" s="71">
        <v>-1674</v>
      </c>
      <c r="I39" s="165" t="s">
        <v>174</v>
      </c>
      <c r="J39" s="166"/>
      <c r="K39" s="167"/>
    </row>
    <row r="40" spans="1:11" s="3" customFormat="1" ht="29.25" customHeight="1" x14ac:dyDescent="0.25">
      <c r="A40" s="181" t="s">
        <v>17</v>
      </c>
      <c r="B40" s="182"/>
      <c r="C40" s="183"/>
      <c r="D40" s="171">
        <f>SUM(D41:E43)</f>
        <v>545951.28</v>
      </c>
      <c r="E40" s="172"/>
      <c r="F40" s="171">
        <f>H40+D40</f>
        <v>545951.28</v>
      </c>
      <c r="G40" s="172"/>
      <c r="H40" s="59">
        <f>SUM(H41:H43)</f>
        <v>0</v>
      </c>
      <c r="I40" s="244"/>
      <c r="J40" s="244"/>
      <c r="K40" s="244"/>
    </row>
    <row r="41" spans="1:11" s="3" customFormat="1" ht="15" customHeight="1" x14ac:dyDescent="0.25">
      <c r="A41" s="154" t="s">
        <v>29</v>
      </c>
      <c r="B41" s="163"/>
      <c r="C41" s="164"/>
      <c r="D41" s="294">
        <v>512110</v>
      </c>
      <c r="E41" s="295"/>
      <c r="F41" s="294">
        <f>H41+D41</f>
        <v>512110</v>
      </c>
      <c r="G41" s="296"/>
      <c r="H41" s="59"/>
      <c r="I41" s="160"/>
      <c r="J41" s="161"/>
      <c r="K41" s="162"/>
    </row>
    <row r="42" spans="1:11" s="3" customFormat="1" ht="25.5" customHeight="1" x14ac:dyDescent="0.25">
      <c r="A42" s="154" t="s">
        <v>30</v>
      </c>
      <c r="B42" s="163"/>
      <c r="C42" s="164"/>
      <c r="D42" s="294">
        <v>5406.38</v>
      </c>
      <c r="E42" s="295"/>
      <c r="F42" s="294">
        <f>H42+D42</f>
        <v>5406.38</v>
      </c>
      <c r="G42" s="296"/>
      <c r="H42" s="71"/>
      <c r="I42" s="165"/>
      <c r="J42" s="166"/>
      <c r="K42" s="167"/>
    </row>
    <row r="43" spans="1:11" s="3" customFormat="1" ht="25.5" customHeight="1" x14ac:dyDescent="0.25">
      <c r="A43" s="154" t="s">
        <v>52</v>
      </c>
      <c r="B43" s="163"/>
      <c r="C43" s="164"/>
      <c r="D43" s="294">
        <v>28434.9</v>
      </c>
      <c r="E43" s="295"/>
      <c r="F43" s="294">
        <f>H43+D43</f>
        <v>28434.9</v>
      </c>
      <c r="G43" s="296"/>
      <c r="H43" s="71"/>
      <c r="I43" s="165"/>
      <c r="J43" s="166"/>
      <c r="K43" s="167"/>
    </row>
    <row r="44" spans="1:11" s="3" customFormat="1" ht="39" customHeight="1" x14ac:dyDescent="0.25">
      <c r="A44" s="181" t="s">
        <v>19</v>
      </c>
      <c r="B44" s="182"/>
      <c r="C44" s="183"/>
      <c r="D44" s="171">
        <f>SUM(D45:E51)</f>
        <v>260302.4</v>
      </c>
      <c r="E44" s="172"/>
      <c r="F44" s="171">
        <f>D44+H44</f>
        <v>260302.4</v>
      </c>
      <c r="G44" s="172"/>
      <c r="H44" s="59">
        <f>SUM(H45:H51)</f>
        <v>0</v>
      </c>
      <c r="I44" s="178"/>
      <c r="J44" s="179"/>
      <c r="K44" s="180"/>
    </row>
    <row r="45" spans="1:11" s="3" customFormat="1" ht="26.25" customHeight="1" x14ac:dyDescent="0.25">
      <c r="A45" s="154" t="s">
        <v>31</v>
      </c>
      <c r="B45" s="163"/>
      <c r="C45" s="164"/>
      <c r="D45" s="290">
        <v>22524</v>
      </c>
      <c r="E45" s="291"/>
      <c r="F45" s="294">
        <f t="shared" ref="F45:F51" si="1">D45+H45</f>
        <v>22524</v>
      </c>
      <c r="G45" s="296"/>
      <c r="H45" s="71"/>
      <c r="I45" s="165"/>
      <c r="J45" s="166"/>
      <c r="K45" s="167"/>
    </row>
    <row r="46" spans="1:11" s="3" customFormat="1" ht="105" customHeight="1" x14ac:dyDescent="0.25">
      <c r="A46" s="154" t="s">
        <v>83</v>
      </c>
      <c r="B46" s="163"/>
      <c r="C46" s="164"/>
      <c r="D46" s="290">
        <v>19000</v>
      </c>
      <c r="E46" s="291"/>
      <c r="F46" s="294">
        <f t="shared" si="1"/>
        <v>19000</v>
      </c>
      <c r="G46" s="296"/>
      <c r="H46" s="71"/>
      <c r="I46" s="165"/>
      <c r="J46" s="166"/>
      <c r="K46" s="167"/>
    </row>
    <row r="47" spans="1:11" s="3" customFormat="1" ht="28.5" customHeight="1" x14ac:dyDescent="0.25">
      <c r="A47" s="154" t="s">
        <v>32</v>
      </c>
      <c r="B47" s="163"/>
      <c r="C47" s="164"/>
      <c r="D47" s="290">
        <v>6000</v>
      </c>
      <c r="E47" s="291"/>
      <c r="F47" s="294">
        <f t="shared" si="1"/>
        <v>6000</v>
      </c>
      <c r="G47" s="296"/>
      <c r="H47" s="71"/>
      <c r="I47" s="165"/>
      <c r="J47" s="166"/>
      <c r="K47" s="167"/>
    </row>
    <row r="48" spans="1:11" s="3" customFormat="1" ht="92.25" customHeight="1" x14ac:dyDescent="0.25">
      <c r="A48" s="154" t="s">
        <v>61</v>
      </c>
      <c r="B48" s="163"/>
      <c r="C48" s="164"/>
      <c r="D48" s="290">
        <v>112838.39999999999</v>
      </c>
      <c r="E48" s="291"/>
      <c r="F48" s="294">
        <f t="shared" si="1"/>
        <v>112838.39999999999</v>
      </c>
      <c r="G48" s="296"/>
      <c r="H48" s="71"/>
      <c r="I48" s="165"/>
      <c r="J48" s="166"/>
      <c r="K48" s="167"/>
    </row>
    <row r="49" spans="1:11" s="3" customFormat="1" ht="18" customHeight="1" x14ac:dyDescent="0.25">
      <c r="A49" s="154" t="s">
        <v>84</v>
      </c>
      <c r="B49" s="163"/>
      <c r="C49" s="164"/>
      <c r="D49" s="290">
        <f>1670*42</f>
        <v>70140</v>
      </c>
      <c r="E49" s="291"/>
      <c r="F49" s="294">
        <f t="shared" si="1"/>
        <v>70140</v>
      </c>
      <c r="G49" s="296"/>
      <c r="H49" s="71"/>
      <c r="I49" s="165"/>
      <c r="J49" s="166"/>
      <c r="K49" s="167"/>
    </row>
    <row r="50" spans="1:11" s="3" customFormat="1" ht="44.25" customHeight="1" x14ac:dyDescent="0.25">
      <c r="A50" s="154" t="s">
        <v>33</v>
      </c>
      <c r="B50" s="163"/>
      <c r="C50" s="164"/>
      <c r="D50" s="290">
        <v>20000</v>
      </c>
      <c r="E50" s="291"/>
      <c r="F50" s="294">
        <f t="shared" si="1"/>
        <v>20000</v>
      </c>
      <c r="G50" s="296"/>
      <c r="H50" s="71"/>
      <c r="I50" s="165"/>
      <c r="J50" s="166"/>
      <c r="K50" s="167"/>
    </row>
    <row r="51" spans="1:11" s="3" customFormat="1" ht="24.75" customHeight="1" x14ac:dyDescent="0.25">
      <c r="A51" s="154" t="s">
        <v>55</v>
      </c>
      <c r="B51" s="155"/>
      <c r="C51" s="156"/>
      <c r="D51" s="290">
        <v>9800</v>
      </c>
      <c r="E51" s="309"/>
      <c r="F51" s="294">
        <f t="shared" si="1"/>
        <v>9800</v>
      </c>
      <c r="G51" s="296"/>
      <c r="H51" s="71"/>
      <c r="I51" s="198"/>
      <c r="J51" s="199"/>
      <c r="K51" s="200"/>
    </row>
    <row r="52" spans="1:11" s="3" customFormat="1" ht="30.75" customHeight="1" x14ac:dyDescent="0.25">
      <c r="A52" s="181" t="s">
        <v>20</v>
      </c>
      <c r="B52" s="182"/>
      <c r="C52" s="183"/>
      <c r="D52" s="171">
        <f>SUM(D54:E68)</f>
        <v>2535605.59</v>
      </c>
      <c r="E52" s="172"/>
      <c r="F52" s="171">
        <f>SUM(F54:G68)</f>
        <v>2607650.0699999998</v>
      </c>
      <c r="G52" s="172"/>
      <c r="H52" s="59">
        <f>SUM(H53:H68)</f>
        <v>72044.479999999996</v>
      </c>
      <c r="I52" s="244"/>
      <c r="J52" s="244"/>
      <c r="K52" s="244"/>
    </row>
    <row r="53" spans="1:11" s="3" customFormat="1" ht="77.25" hidden="1" customHeight="1" x14ac:dyDescent="0.25">
      <c r="A53" s="154" t="s">
        <v>85</v>
      </c>
      <c r="B53" s="193"/>
      <c r="C53" s="194"/>
      <c r="D53" s="306">
        <f>9180+22320</f>
        <v>31500</v>
      </c>
      <c r="E53" s="308"/>
      <c r="F53" s="306">
        <f t="shared" ref="F53:F70" si="2">D53+H53</f>
        <v>31500</v>
      </c>
      <c r="G53" s="308"/>
      <c r="H53" s="75"/>
      <c r="I53" s="165"/>
      <c r="J53" s="189"/>
      <c r="K53" s="190"/>
    </row>
    <row r="54" spans="1:11" s="3" customFormat="1" ht="58.5" customHeight="1" x14ac:dyDescent="0.25">
      <c r="A54" s="154" t="s">
        <v>109</v>
      </c>
      <c r="B54" s="163"/>
      <c r="C54" s="164"/>
      <c r="D54" s="306">
        <v>9880</v>
      </c>
      <c r="E54" s="307"/>
      <c r="F54" s="306">
        <f t="shared" si="2"/>
        <v>9880</v>
      </c>
      <c r="G54" s="308"/>
      <c r="H54" s="75"/>
      <c r="I54" s="165"/>
      <c r="J54" s="166"/>
      <c r="K54" s="167"/>
    </row>
    <row r="55" spans="1:11" s="3" customFormat="1" ht="68.25" customHeight="1" x14ac:dyDescent="0.25">
      <c r="A55" s="154" t="s">
        <v>34</v>
      </c>
      <c r="B55" s="163"/>
      <c r="C55" s="164"/>
      <c r="D55" s="306">
        <v>20607.599999999999</v>
      </c>
      <c r="E55" s="307"/>
      <c r="F55" s="306">
        <f t="shared" si="2"/>
        <v>20607.599999999999</v>
      </c>
      <c r="G55" s="308"/>
      <c r="H55" s="75"/>
      <c r="I55" s="245"/>
      <c r="J55" s="246"/>
      <c r="K55" s="247"/>
    </row>
    <row r="56" spans="1:11" s="3" customFormat="1" ht="46.5" customHeight="1" x14ac:dyDescent="0.25">
      <c r="A56" s="154" t="s">
        <v>56</v>
      </c>
      <c r="B56" s="163"/>
      <c r="C56" s="164"/>
      <c r="D56" s="306">
        <v>22423.439999999999</v>
      </c>
      <c r="E56" s="307"/>
      <c r="F56" s="306">
        <f t="shared" si="2"/>
        <v>22423.439999999999</v>
      </c>
      <c r="G56" s="308"/>
      <c r="H56" s="75"/>
      <c r="I56" s="165"/>
      <c r="J56" s="166"/>
      <c r="K56" s="167"/>
    </row>
    <row r="57" spans="1:11" s="3" customFormat="1" ht="39" customHeight="1" x14ac:dyDescent="0.25">
      <c r="A57" s="154" t="s">
        <v>35</v>
      </c>
      <c r="B57" s="163"/>
      <c r="C57" s="164"/>
      <c r="D57" s="306">
        <v>34350.910000000003</v>
      </c>
      <c r="E57" s="307"/>
      <c r="F57" s="306">
        <f t="shared" si="2"/>
        <v>34350.910000000003</v>
      </c>
      <c r="G57" s="308"/>
      <c r="H57" s="75"/>
      <c r="I57" s="160"/>
      <c r="J57" s="161"/>
      <c r="K57" s="162"/>
    </row>
    <row r="58" spans="1:11" s="3" customFormat="1" ht="50.25" customHeight="1" x14ac:dyDescent="0.25">
      <c r="A58" s="154" t="s">
        <v>36</v>
      </c>
      <c r="B58" s="163"/>
      <c r="C58" s="164"/>
      <c r="D58" s="306">
        <v>22721.279999999999</v>
      </c>
      <c r="E58" s="307"/>
      <c r="F58" s="306">
        <f t="shared" si="2"/>
        <v>23093.759999999998</v>
      </c>
      <c r="G58" s="308"/>
      <c r="H58" s="75">
        <v>372.48</v>
      </c>
      <c r="I58" s="165" t="s">
        <v>175</v>
      </c>
      <c r="J58" s="166"/>
      <c r="K58" s="167"/>
    </row>
    <row r="59" spans="1:11" s="3" customFormat="1" ht="54.75" customHeight="1" x14ac:dyDescent="0.25">
      <c r="A59" s="154" t="s">
        <v>37</v>
      </c>
      <c r="B59" s="163"/>
      <c r="C59" s="164"/>
      <c r="D59" s="306">
        <v>197120</v>
      </c>
      <c r="E59" s="307"/>
      <c r="F59" s="306">
        <f t="shared" si="2"/>
        <v>199392</v>
      </c>
      <c r="G59" s="308"/>
      <c r="H59" s="75">
        <v>2272</v>
      </c>
      <c r="I59" s="165" t="s">
        <v>175</v>
      </c>
      <c r="J59" s="166"/>
      <c r="K59" s="167"/>
    </row>
    <row r="60" spans="1:11" s="3" customFormat="1" ht="36.75" customHeight="1" x14ac:dyDescent="0.25">
      <c r="A60" s="154" t="s">
        <v>63</v>
      </c>
      <c r="B60" s="163"/>
      <c r="C60" s="164"/>
      <c r="D60" s="306">
        <v>0</v>
      </c>
      <c r="E60" s="307"/>
      <c r="F60" s="306">
        <f t="shared" si="2"/>
        <v>0</v>
      </c>
      <c r="G60" s="308"/>
      <c r="H60" s="75"/>
      <c r="I60" s="165"/>
      <c r="J60" s="166"/>
      <c r="K60" s="167"/>
    </row>
    <row r="61" spans="1:11" s="3" customFormat="1" ht="30.75" customHeight="1" x14ac:dyDescent="0.25">
      <c r="A61" s="154" t="s">
        <v>50</v>
      </c>
      <c r="B61" s="163"/>
      <c r="C61" s="164"/>
      <c r="D61" s="294">
        <v>4000</v>
      </c>
      <c r="E61" s="295"/>
      <c r="F61" s="294">
        <f t="shared" si="2"/>
        <v>4000</v>
      </c>
      <c r="G61" s="296"/>
      <c r="H61" s="71"/>
      <c r="I61" s="165"/>
      <c r="J61" s="166"/>
      <c r="K61" s="167"/>
    </row>
    <row r="62" spans="1:11" s="3" customFormat="1" ht="36.75" customHeight="1" x14ac:dyDescent="0.25">
      <c r="A62" s="154" t="s">
        <v>71</v>
      </c>
      <c r="B62" s="163"/>
      <c r="C62" s="164"/>
      <c r="D62" s="294">
        <v>18900</v>
      </c>
      <c r="E62" s="295"/>
      <c r="F62" s="294">
        <f t="shared" si="2"/>
        <v>18900</v>
      </c>
      <c r="G62" s="296"/>
      <c r="H62" s="71"/>
      <c r="I62" s="165"/>
      <c r="J62" s="166"/>
      <c r="K62" s="167"/>
    </row>
    <row r="63" spans="1:11" s="3" customFormat="1" ht="29.25" customHeight="1" x14ac:dyDescent="0.25">
      <c r="A63" s="154" t="s">
        <v>49</v>
      </c>
      <c r="B63" s="155"/>
      <c r="C63" s="156"/>
      <c r="D63" s="294">
        <v>15000</v>
      </c>
      <c r="E63" s="295"/>
      <c r="F63" s="294">
        <f t="shared" si="2"/>
        <v>15000</v>
      </c>
      <c r="G63" s="296"/>
      <c r="H63" s="71"/>
      <c r="I63" s="165"/>
      <c r="J63" s="166"/>
      <c r="K63" s="167"/>
    </row>
    <row r="64" spans="1:11" s="3" customFormat="1" ht="16.5" customHeight="1" x14ac:dyDescent="0.25">
      <c r="A64" s="154" t="s">
        <v>51</v>
      </c>
      <c r="B64" s="163"/>
      <c r="C64" s="164"/>
      <c r="D64" s="294">
        <v>40678</v>
      </c>
      <c r="E64" s="295"/>
      <c r="F64" s="294">
        <f t="shared" si="2"/>
        <v>40678</v>
      </c>
      <c r="G64" s="296"/>
      <c r="H64" s="71"/>
      <c r="I64" s="165"/>
      <c r="J64" s="166"/>
      <c r="K64" s="167"/>
    </row>
    <row r="65" spans="1:11" s="3" customFormat="1" ht="45" customHeight="1" x14ac:dyDescent="0.25">
      <c r="A65" s="154" t="s">
        <v>133</v>
      </c>
      <c r="B65" s="163"/>
      <c r="C65" s="164"/>
      <c r="D65" s="294">
        <v>6724.36</v>
      </c>
      <c r="E65" s="295"/>
      <c r="F65" s="294">
        <f t="shared" si="2"/>
        <v>6724.36</v>
      </c>
      <c r="G65" s="296"/>
      <c r="H65" s="71"/>
      <c r="I65" s="165"/>
      <c r="J65" s="166"/>
      <c r="K65" s="167"/>
    </row>
    <row r="66" spans="1:11" s="3" customFormat="1" ht="37.5" customHeight="1" x14ac:dyDescent="0.25">
      <c r="A66" s="154" t="s">
        <v>134</v>
      </c>
      <c r="B66" s="163"/>
      <c r="C66" s="164"/>
      <c r="D66" s="294">
        <v>60000</v>
      </c>
      <c r="E66" s="295"/>
      <c r="F66" s="294">
        <f t="shared" si="2"/>
        <v>55000</v>
      </c>
      <c r="G66" s="296"/>
      <c r="H66" s="71">
        <v>-5000</v>
      </c>
      <c r="I66" s="165" t="s">
        <v>118</v>
      </c>
      <c r="J66" s="166"/>
      <c r="K66" s="167"/>
    </row>
    <row r="67" spans="1:11" s="3" customFormat="1" ht="62.25" customHeight="1" x14ac:dyDescent="0.25">
      <c r="A67" s="154" t="s">
        <v>173</v>
      </c>
      <c r="B67" s="163"/>
      <c r="C67" s="164"/>
      <c r="D67" s="294"/>
      <c r="E67" s="295"/>
      <c r="F67" s="294">
        <f t="shared" ref="F67" si="3">D67+H67</f>
        <v>74400</v>
      </c>
      <c r="G67" s="296"/>
      <c r="H67" s="71">
        <f>48*1550</f>
        <v>74400</v>
      </c>
      <c r="I67" s="165" t="s">
        <v>176</v>
      </c>
      <c r="J67" s="166"/>
      <c r="K67" s="167"/>
    </row>
    <row r="68" spans="1:11" s="3" customFormat="1" ht="48.75" customHeight="1" x14ac:dyDescent="0.25">
      <c r="A68" s="154" t="s">
        <v>111</v>
      </c>
      <c r="B68" s="163"/>
      <c r="C68" s="164"/>
      <c r="D68" s="306">
        <v>2083200</v>
      </c>
      <c r="E68" s="307"/>
      <c r="F68" s="306">
        <f t="shared" si="2"/>
        <v>2083200</v>
      </c>
      <c r="G68" s="308"/>
      <c r="H68" s="75"/>
      <c r="I68" s="198"/>
      <c r="J68" s="199"/>
      <c r="K68" s="200"/>
    </row>
    <row r="69" spans="1:11" ht="41.25" customHeight="1" x14ac:dyDescent="0.25">
      <c r="A69" s="181" t="s">
        <v>48</v>
      </c>
      <c r="B69" s="182"/>
      <c r="C69" s="183"/>
      <c r="D69" s="171">
        <f>D70</f>
        <v>6200</v>
      </c>
      <c r="E69" s="172"/>
      <c r="F69" s="171">
        <f t="shared" si="2"/>
        <v>6200</v>
      </c>
      <c r="G69" s="172"/>
      <c r="H69" s="59">
        <f>SUM(H70:H70)</f>
        <v>0</v>
      </c>
      <c r="I69" s="198"/>
      <c r="J69" s="199"/>
      <c r="K69" s="200"/>
    </row>
    <row r="70" spans="1:11" s="3" customFormat="1" ht="23.25" customHeight="1" x14ac:dyDescent="0.25">
      <c r="A70" s="154" t="s">
        <v>101</v>
      </c>
      <c r="B70" s="163"/>
      <c r="C70" s="164"/>
      <c r="D70" s="294">
        <v>6200</v>
      </c>
      <c r="E70" s="295"/>
      <c r="F70" s="294">
        <f t="shared" si="2"/>
        <v>6200</v>
      </c>
      <c r="G70" s="296"/>
      <c r="H70" s="78"/>
      <c r="I70" s="160"/>
      <c r="J70" s="161"/>
      <c r="K70" s="162"/>
    </row>
    <row r="71" spans="1:11" s="3" customFormat="1" ht="45.75" customHeight="1" x14ac:dyDescent="0.25">
      <c r="A71" s="181" t="s">
        <v>21</v>
      </c>
      <c r="B71" s="182"/>
      <c r="C71" s="183"/>
      <c r="D71" s="171">
        <f>SUM(D72:E73)</f>
        <v>111882</v>
      </c>
      <c r="E71" s="172"/>
      <c r="F71" s="171">
        <f>D71+H71</f>
        <v>144532</v>
      </c>
      <c r="G71" s="172"/>
      <c r="H71" s="59">
        <f>H72+H73</f>
        <v>32650</v>
      </c>
      <c r="I71" s="244"/>
      <c r="J71" s="244"/>
      <c r="K71" s="244"/>
    </row>
    <row r="72" spans="1:11" s="3" customFormat="1" ht="32.25" customHeight="1" x14ac:dyDescent="0.25">
      <c r="A72" s="205" t="s">
        <v>64</v>
      </c>
      <c r="B72" s="206"/>
      <c r="C72" s="207"/>
      <c r="D72" s="290">
        <v>57882</v>
      </c>
      <c r="E72" s="291"/>
      <c r="F72" s="290">
        <f>D72+H72</f>
        <v>57882</v>
      </c>
      <c r="G72" s="338"/>
      <c r="H72" s="71"/>
      <c r="I72" s="165"/>
      <c r="J72" s="166"/>
      <c r="K72" s="167"/>
    </row>
    <row r="73" spans="1:11" s="3" customFormat="1" ht="63.75" customHeight="1" x14ac:dyDescent="0.25">
      <c r="A73" s="205" t="s">
        <v>64</v>
      </c>
      <c r="B73" s="206"/>
      <c r="C73" s="207"/>
      <c r="D73" s="290">
        <v>54000</v>
      </c>
      <c r="E73" s="291"/>
      <c r="F73" s="290">
        <f>D73+H73</f>
        <v>86650</v>
      </c>
      <c r="G73" s="338"/>
      <c r="H73" s="71">
        <v>32650</v>
      </c>
      <c r="I73" s="165" t="s">
        <v>181</v>
      </c>
      <c r="J73" s="166"/>
      <c r="K73" s="167"/>
    </row>
    <row r="74" spans="1:11" s="39" customFormat="1" ht="57" customHeight="1" x14ac:dyDescent="0.25">
      <c r="A74" s="168" t="s">
        <v>57</v>
      </c>
      <c r="B74" s="169"/>
      <c r="C74" s="170"/>
      <c r="D74" s="171">
        <v>4120</v>
      </c>
      <c r="E74" s="172"/>
      <c r="F74" s="171">
        <f t="shared" ref="F74:F79" si="4">D74+H74</f>
        <v>4120</v>
      </c>
      <c r="G74" s="172"/>
      <c r="H74" s="59"/>
      <c r="I74" s="165"/>
      <c r="J74" s="166"/>
      <c r="K74" s="167"/>
    </row>
    <row r="75" spans="1:11" s="39" customFormat="1" ht="57" customHeight="1" x14ac:dyDescent="0.25">
      <c r="A75" s="168" t="s">
        <v>88</v>
      </c>
      <c r="B75" s="238"/>
      <c r="C75" s="239"/>
      <c r="D75" s="171">
        <f>SUM(D76:E79)</f>
        <v>310120</v>
      </c>
      <c r="E75" s="228"/>
      <c r="F75" s="171">
        <f t="shared" si="4"/>
        <v>204120</v>
      </c>
      <c r="G75" s="172"/>
      <c r="H75" s="59">
        <f>H79</f>
        <v>-106000</v>
      </c>
      <c r="I75" s="241"/>
      <c r="J75" s="242"/>
      <c r="K75" s="243"/>
    </row>
    <row r="76" spans="1:11" s="3" customFormat="1" ht="27.75" customHeight="1" x14ac:dyDescent="0.25">
      <c r="A76" s="154" t="s">
        <v>65</v>
      </c>
      <c r="B76" s="163"/>
      <c r="C76" s="164"/>
      <c r="D76" s="294">
        <v>1600</v>
      </c>
      <c r="E76" s="295"/>
      <c r="F76" s="294">
        <f t="shared" si="4"/>
        <v>1600</v>
      </c>
      <c r="G76" s="296"/>
      <c r="H76" s="71"/>
      <c r="I76" s="160"/>
      <c r="J76" s="161"/>
      <c r="K76" s="162"/>
    </row>
    <row r="77" spans="1:11" s="3" customFormat="1" ht="24" customHeight="1" x14ac:dyDescent="0.25">
      <c r="A77" s="154" t="s">
        <v>66</v>
      </c>
      <c r="B77" s="163"/>
      <c r="C77" s="164"/>
      <c r="D77" s="294">
        <v>3120</v>
      </c>
      <c r="E77" s="295"/>
      <c r="F77" s="294">
        <f t="shared" si="4"/>
        <v>3120</v>
      </c>
      <c r="G77" s="296"/>
      <c r="H77" s="71"/>
      <c r="I77" s="160"/>
      <c r="J77" s="161"/>
      <c r="K77" s="162"/>
    </row>
    <row r="78" spans="1:11" s="3" customFormat="1" ht="21" customHeight="1" x14ac:dyDescent="0.25">
      <c r="A78" s="154" t="s">
        <v>67</v>
      </c>
      <c r="B78" s="163"/>
      <c r="C78" s="164"/>
      <c r="D78" s="294">
        <v>5400</v>
      </c>
      <c r="E78" s="295"/>
      <c r="F78" s="294">
        <f t="shared" si="4"/>
        <v>5400</v>
      </c>
      <c r="G78" s="296"/>
      <c r="H78" s="71"/>
      <c r="I78" s="165"/>
      <c r="J78" s="166"/>
      <c r="K78" s="167"/>
    </row>
    <row r="79" spans="1:11" s="3" customFormat="1" ht="52.5" customHeight="1" x14ac:dyDescent="0.25">
      <c r="A79" s="154" t="s">
        <v>68</v>
      </c>
      <c r="B79" s="163"/>
      <c r="C79" s="164"/>
      <c r="D79" s="294">
        <v>300000</v>
      </c>
      <c r="E79" s="295"/>
      <c r="F79" s="294">
        <f t="shared" si="4"/>
        <v>194000</v>
      </c>
      <c r="G79" s="296"/>
      <c r="H79" s="71">
        <v>-106000</v>
      </c>
      <c r="I79" s="165" t="s">
        <v>177</v>
      </c>
      <c r="J79" s="166"/>
      <c r="K79" s="167"/>
    </row>
    <row r="80" spans="1:11" s="39" customFormat="1" ht="45" customHeight="1" x14ac:dyDescent="0.25">
      <c r="A80" s="168" t="s">
        <v>86</v>
      </c>
      <c r="B80" s="169"/>
      <c r="C80" s="170"/>
      <c r="D80" s="171">
        <f>D81</f>
        <v>4380</v>
      </c>
      <c r="E80" s="172"/>
      <c r="F80" s="171">
        <f>F81</f>
        <v>4380</v>
      </c>
      <c r="G80" s="172"/>
      <c r="H80" s="59"/>
      <c r="I80" s="165"/>
      <c r="J80" s="166"/>
      <c r="K80" s="167"/>
    </row>
    <row r="81" spans="1:11" s="3" customFormat="1" ht="24" customHeight="1" x14ac:dyDescent="0.25">
      <c r="A81" s="154" t="s">
        <v>87</v>
      </c>
      <c r="B81" s="163"/>
      <c r="C81" s="164"/>
      <c r="D81" s="294">
        <v>4380</v>
      </c>
      <c r="E81" s="295"/>
      <c r="F81" s="294">
        <f>D81+H81</f>
        <v>4380</v>
      </c>
      <c r="G81" s="296"/>
      <c r="H81" s="71"/>
      <c r="I81" s="165"/>
      <c r="J81" s="166"/>
      <c r="K81" s="167"/>
    </row>
    <row r="82" spans="1:11" s="39" customFormat="1" ht="48.75" customHeight="1" x14ac:dyDescent="0.25">
      <c r="A82" s="168" t="s">
        <v>58</v>
      </c>
      <c r="B82" s="169"/>
      <c r="C82" s="170"/>
      <c r="D82" s="171">
        <f>SUM(D83:E85)</f>
        <v>54442.95</v>
      </c>
      <c r="E82" s="172"/>
      <c r="F82" s="171">
        <f>D82+H82</f>
        <v>58742.47</v>
      </c>
      <c r="G82" s="172"/>
      <c r="H82" s="59">
        <f>H83+H84+H85</f>
        <v>4299.5200000000004</v>
      </c>
      <c r="I82" s="165"/>
      <c r="J82" s="166"/>
      <c r="K82" s="167"/>
    </row>
    <row r="83" spans="1:11" s="3" customFormat="1" ht="86.25" customHeight="1" x14ac:dyDescent="0.25">
      <c r="A83" s="154" t="s">
        <v>124</v>
      </c>
      <c r="B83" s="163"/>
      <c r="C83" s="164"/>
      <c r="D83" s="294">
        <v>8597.08</v>
      </c>
      <c r="E83" s="295"/>
      <c r="F83" s="294">
        <f>D83+H83</f>
        <v>12896.6</v>
      </c>
      <c r="G83" s="296"/>
      <c r="H83" s="71">
        <v>4299.5200000000004</v>
      </c>
      <c r="I83" s="165" t="s">
        <v>183</v>
      </c>
      <c r="J83" s="166"/>
      <c r="K83" s="167"/>
    </row>
    <row r="84" spans="1:11" s="3" customFormat="1" ht="131.25" customHeight="1" x14ac:dyDescent="0.25">
      <c r="A84" s="154" t="s">
        <v>112</v>
      </c>
      <c r="B84" s="163"/>
      <c r="C84" s="164"/>
      <c r="D84" s="294">
        <v>33223.269999999997</v>
      </c>
      <c r="E84" s="295"/>
      <c r="F84" s="294">
        <f t="shared" ref="F84:F87" si="5">D84+H84</f>
        <v>33223.269999999997</v>
      </c>
      <c r="G84" s="296"/>
      <c r="H84" s="71"/>
      <c r="I84" s="165"/>
      <c r="J84" s="166"/>
      <c r="K84" s="167"/>
    </row>
    <row r="85" spans="1:11" s="3" customFormat="1" ht="78.75" customHeight="1" x14ac:dyDescent="0.25">
      <c r="A85" s="154" t="s">
        <v>70</v>
      </c>
      <c r="B85" s="163"/>
      <c r="C85" s="164"/>
      <c r="D85" s="294">
        <v>12622.6</v>
      </c>
      <c r="E85" s="295"/>
      <c r="F85" s="294">
        <f t="shared" si="5"/>
        <v>12622.6</v>
      </c>
      <c r="G85" s="296"/>
      <c r="H85" s="71"/>
      <c r="I85" s="160"/>
      <c r="J85" s="161"/>
      <c r="K85" s="162"/>
    </row>
    <row r="86" spans="1:11" s="42" customFormat="1" ht="47.25" customHeight="1" x14ac:dyDescent="0.25">
      <c r="A86" s="173" t="s">
        <v>92</v>
      </c>
      <c r="B86" s="174"/>
      <c r="C86" s="175"/>
      <c r="D86" s="254">
        <f>D87</f>
        <v>4960</v>
      </c>
      <c r="E86" s="289"/>
      <c r="F86" s="254">
        <f>F87</f>
        <v>4960</v>
      </c>
      <c r="G86" s="289"/>
      <c r="H86" s="71">
        <f>H87</f>
        <v>0</v>
      </c>
      <c r="I86" s="178"/>
      <c r="J86" s="179"/>
      <c r="K86" s="180"/>
    </row>
    <row r="87" spans="1:11" s="42" customFormat="1" ht="65.25" customHeight="1" x14ac:dyDescent="0.25">
      <c r="A87" s="205" t="s">
        <v>113</v>
      </c>
      <c r="B87" s="206"/>
      <c r="C87" s="207"/>
      <c r="D87" s="290">
        <v>4960</v>
      </c>
      <c r="E87" s="291"/>
      <c r="F87" s="290">
        <f t="shared" si="5"/>
        <v>4960</v>
      </c>
      <c r="G87" s="291"/>
      <c r="H87" s="71"/>
      <c r="I87" s="198"/>
      <c r="J87" s="199"/>
      <c r="K87" s="200"/>
    </row>
    <row r="88" spans="1:11" s="3" customFormat="1" x14ac:dyDescent="0.25">
      <c r="A88" s="202" t="s">
        <v>11</v>
      </c>
      <c r="B88" s="202"/>
      <c r="C88" s="202"/>
      <c r="D88" s="292">
        <f>D32+D33+D34+D40+D44+D52+D69+D71+D74+D75+D80+D82+D86</f>
        <v>8842723</v>
      </c>
      <c r="E88" s="293"/>
      <c r="F88" s="292">
        <f>F32+F33+F34+F40+F44+F52+F69+F71+F74+F75+F80+F82+F86</f>
        <v>8842723</v>
      </c>
      <c r="G88" s="293"/>
      <c r="H88" s="93">
        <f>H32+H33+H34+H40+H44+H52+H69+H71+H74+H75+H80+H82+H86</f>
        <v>-3.637978807091713E-12</v>
      </c>
      <c r="I88" s="196"/>
      <c r="J88" s="196"/>
      <c r="K88" s="196"/>
    </row>
    <row r="89" spans="1:11" s="3" customFormat="1" x14ac:dyDescent="0.25">
      <c r="A89" s="9"/>
      <c r="B89" s="9"/>
      <c r="C89" s="9"/>
      <c r="D89" s="10"/>
      <c r="E89" s="10"/>
      <c r="F89" s="10"/>
      <c r="G89" s="10"/>
      <c r="H89" s="94"/>
      <c r="I89" s="11"/>
      <c r="J89" s="11"/>
      <c r="K89" s="11"/>
    </row>
    <row r="90" spans="1:11" s="3" customFormat="1" x14ac:dyDescent="0.25">
      <c r="A90" s="9"/>
      <c r="B90" s="9"/>
      <c r="C90" s="9"/>
      <c r="D90" s="10"/>
      <c r="E90" s="10"/>
      <c r="F90" s="10"/>
      <c r="G90" s="10"/>
      <c r="H90" s="94"/>
      <c r="I90" s="11"/>
      <c r="J90" s="11"/>
      <c r="K90" s="11"/>
    </row>
    <row r="91" spans="1:11" s="3" customFormat="1" x14ac:dyDescent="0.25">
      <c r="A91" s="9"/>
      <c r="B91" s="9"/>
      <c r="C91" s="9"/>
      <c r="D91" s="10"/>
      <c r="E91" s="10"/>
      <c r="F91" s="10"/>
      <c r="G91" s="10"/>
      <c r="H91" s="94"/>
      <c r="I91" s="11"/>
      <c r="J91" s="11"/>
      <c r="K91" s="11"/>
    </row>
    <row r="92" spans="1:11" x14ac:dyDescent="0.25">
      <c r="A92" s="232" t="s">
        <v>22</v>
      </c>
      <c r="B92" s="232"/>
      <c r="C92" s="232"/>
      <c r="D92" s="232"/>
      <c r="E92" s="232"/>
      <c r="F92" s="232"/>
      <c r="G92" s="232"/>
      <c r="H92" s="232"/>
      <c r="I92" s="232"/>
      <c r="J92" s="232"/>
      <c r="K92" s="232"/>
    </row>
    <row r="93" spans="1:11" ht="8.25" customHeight="1" x14ac:dyDescent="0.25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</row>
    <row r="94" spans="1:11" x14ac:dyDescent="0.25">
      <c r="A94" s="196"/>
      <c r="B94" s="196"/>
      <c r="C94" s="196"/>
      <c r="D94" s="215" t="s">
        <v>5</v>
      </c>
      <c r="E94" s="215"/>
      <c r="F94" s="215" t="s">
        <v>6</v>
      </c>
      <c r="G94" s="215"/>
      <c r="H94" s="92" t="s">
        <v>14</v>
      </c>
      <c r="I94" s="216" t="s">
        <v>13</v>
      </c>
      <c r="J94" s="217"/>
      <c r="K94" s="218"/>
    </row>
    <row r="95" spans="1:11" s="39" customFormat="1" ht="33" customHeight="1" x14ac:dyDescent="0.25">
      <c r="A95" s="181" t="s">
        <v>19</v>
      </c>
      <c r="B95" s="182"/>
      <c r="C95" s="183"/>
      <c r="D95" s="171">
        <f>SUM(D96:E101)</f>
        <v>940396.39999999991</v>
      </c>
      <c r="E95" s="172"/>
      <c r="F95" s="171">
        <f>SUM(F96:G101)</f>
        <v>940396.39999999991</v>
      </c>
      <c r="G95" s="172"/>
      <c r="H95" s="59">
        <f>SUM(H96:H101)</f>
        <v>0</v>
      </c>
      <c r="I95" s="186"/>
      <c r="J95" s="187"/>
      <c r="K95" s="188"/>
    </row>
    <row r="96" spans="1:11" s="39" customFormat="1" ht="39" customHeight="1" x14ac:dyDescent="0.25">
      <c r="A96" s="154" t="s">
        <v>73</v>
      </c>
      <c r="B96" s="193"/>
      <c r="C96" s="194"/>
      <c r="D96" s="294">
        <v>40000</v>
      </c>
      <c r="E96" s="296"/>
      <c r="F96" s="294">
        <f t="shared" ref="F96" si="6">D96+H96</f>
        <v>40000</v>
      </c>
      <c r="G96" s="295"/>
      <c r="H96" s="75"/>
      <c r="I96" s="186"/>
      <c r="J96" s="187"/>
      <c r="K96" s="188"/>
    </row>
    <row r="97" spans="1:11" s="39" customFormat="1" ht="39.75" customHeight="1" x14ac:dyDescent="0.25">
      <c r="A97" s="154" t="s">
        <v>72</v>
      </c>
      <c r="B97" s="233"/>
      <c r="C97" s="234"/>
      <c r="D97" s="294">
        <v>163833.60000000001</v>
      </c>
      <c r="E97" s="295"/>
      <c r="F97" s="294">
        <f>D97+H97</f>
        <v>163833.60000000001</v>
      </c>
      <c r="G97" s="295"/>
      <c r="H97" s="75"/>
      <c r="I97" s="186"/>
      <c r="J97" s="187"/>
      <c r="K97" s="188"/>
    </row>
    <row r="98" spans="1:11" s="39" customFormat="1" ht="39" customHeight="1" x14ac:dyDescent="0.25">
      <c r="A98" s="154" t="s">
        <v>54</v>
      </c>
      <c r="B98" s="193"/>
      <c r="C98" s="194"/>
      <c r="D98" s="294">
        <v>139994.79999999999</v>
      </c>
      <c r="E98" s="296"/>
      <c r="F98" s="294">
        <v>139994.79999999999</v>
      </c>
      <c r="G98" s="295"/>
      <c r="H98" s="75"/>
      <c r="I98" s="186"/>
      <c r="J98" s="187"/>
      <c r="K98" s="188"/>
    </row>
    <row r="99" spans="1:11" s="39" customFormat="1" ht="39" customHeight="1" x14ac:dyDescent="0.25">
      <c r="A99" s="154" t="s">
        <v>165</v>
      </c>
      <c r="B99" s="193"/>
      <c r="C99" s="194"/>
      <c r="D99" s="294">
        <v>101560.8</v>
      </c>
      <c r="E99" s="296"/>
      <c r="F99" s="294">
        <f>D99+H99</f>
        <v>101560.8</v>
      </c>
      <c r="G99" s="295"/>
      <c r="H99" s="75"/>
      <c r="I99" s="186"/>
      <c r="J99" s="187"/>
      <c r="K99" s="188"/>
    </row>
    <row r="100" spans="1:11" s="39" customFormat="1" ht="39" customHeight="1" x14ac:dyDescent="0.25">
      <c r="A100" s="154" t="s">
        <v>163</v>
      </c>
      <c r="B100" s="193"/>
      <c r="C100" s="194"/>
      <c r="D100" s="294">
        <v>410418</v>
      </c>
      <c r="E100" s="296"/>
      <c r="F100" s="294">
        <f t="shared" ref="F100:F116" si="7">D100+H100</f>
        <v>410418</v>
      </c>
      <c r="G100" s="295"/>
      <c r="H100" s="75"/>
      <c r="I100" s="186"/>
      <c r="J100" s="187"/>
      <c r="K100" s="188"/>
    </row>
    <row r="101" spans="1:11" s="39" customFormat="1" ht="39" customHeight="1" x14ac:dyDescent="0.25">
      <c r="A101" s="154" t="s">
        <v>164</v>
      </c>
      <c r="B101" s="193"/>
      <c r="C101" s="194"/>
      <c r="D101" s="294">
        <v>84589.2</v>
      </c>
      <c r="E101" s="296"/>
      <c r="F101" s="294">
        <f t="shared" si="7"/>
        <v>84589.2</v>
      </c>
      <c r="G101" s="295"/>
      <c r="H101" s="75"/>
      <c r="I101" s="186"/>
      <c r="J101" s="187"/>
      <c r="K101" s="188"/>
    </row>
    <row r="102" spans="1:11" s="3" customFormat="1" ht="35.1" customHeight="1" x14ac:dyDescent="0.25">
      <c r="A102" s="181" t="s">
        <v>20</v>
      </c>
      <c r="B102" s="182"/>
      <c r="C102" s="183"/>
      <c r="D102" s="171">
        <f>D103+D104</f>
        <v>455164</v>
      </c>
      <c r="E102" s="172"/>
      <c r="F102" s="171">
        <f t="shared" si="7"/>
        <v>455164</v>
      </c>
      <c r="G102" s="172"/>
      <c r="H102" s="59">
        <f>H103+H104</f>
        <v>0</v>
      </c>
      <c r="I102" s="186"/>
      <c r="J102" s="187"/>
      <c r="K102" s="188"/>
    </row>
    <row r="103" spans="1:11" s="39" customFormat="1" ht="42" customHeight="1" x14ac:dyDescent="0.25">
      <c r="A103" s="154" t="s">
        <v>53</v>
      </c>
      <c r="B103" s="163"/>
      <c r="C103" s="164"/>
      <c r="D103" s="294">
        <v>5164</v>
      </c>
      <c r="E103" s="295"/>
      <c r="F103" s="294">
        <f>D103+H103</f>
        <v>5164</v>
      </c>
      <c r="G103" s="295"/>
      <c r="H103" s="71"/>
      <c r="I103" s="186"/>
      <c r="J103" s="187"/>
      <c r="K103" s="188"/>
    </row>
    <row r="104" spans="1:11" s="39" customFormat="1" ht="89.25" customHeight="1" x14ac:dyDescent="0.25">
      <c r="A104" s="154" t="s">
        <v>105</v>
      </c>
      <c r="B104" s="163"/>
      <c r="C104" s="164"/>
      <c r="D104" s="294">
        <v>450000</v>
      </c>
      <c r="E104" s="295"/>
      <c r="F104" s="294">
        <f t="shared" si="7"/>
        <v>450000</v>
      </c>
      <c r="G104" s="295"/>
      <c r="H104" s="71"/>
      <c r="I104" s="186"/>
      <c r="J104" s="187"/>
      <c r="K104" s="188"/>
    </row>
    <row r="105" spans="1:11" s="3" customFormat="1" ht="45.75" customHeight="1" x14ac:dyDescent="0.25">
      <c r="A105" s="181" t="s">
        <v>21</v>
      </c>
      <c r="B105" s="182"/>
      <c r="C105" s="183"/>
      <c r="D105" s="171">
        <f>SUM(D106:E111)</f>
        <v>810219.96</v>
      </c>
      <c r="E105" s="172"/>
      <c r="F105" s="171">
        <f t="shared" si="7"/>
        <v>810219.96</v>
      </c>
      <c r="G105" s="172"/>
      <c r="H105" s="59">
        <f>SUM(H106:H111)</f>
        <v>0</v>
      </c>
      <c r="I105" s="335"/>
      <c r="J105" s="336"/>
      <c r="K105" s="337"/>
    </row>
    <row r="106" spans="1:11" s="39" customFormat="1" ht="42" customHeight="1" x14ac:dyDescent="0.25">
      <c r="A106" s="154" t="s">
        <v>142</v>
      </c>
      <c r="B106" s="163"/>
      <c r="C106" s="164"/>
      <c r="D106" s="294">
        <v>22000</v>
      </c>
      <c r="E106" s="295"/>
      <c r="F106" s="294">
        <f t="shared" si="7"/>
        <v>22000</v>
      </c>
      <c r="G106" s="295"/>
      <c r="H106" s="71"/>
      <c r="I106" s="335"/>
      <c r="J106" s="336"/>
      <c r="K106" s="337"/>
    </row>
    <row r="107" spans="1:11" s="39" customFormat="1" ht="42" customHeight="1" x14ac:dyDescent="0.25">
      <c r="A107" s="154" t="s">
        <v>143</v>
      </c>
      <c r="B107" s="163"/>
      <c r="C107" s="164"/>
      <c r="D107" s="294">
        <v>18000</v>
      </c>
      <c r="E107" s="295"/>
      <c r="F107" s="294">
        <f t="shared" si="7"/>
        <v>18000</v>
      </c>
      <c r="G107" s="295"/>
      <c r="H107" s="71"/>
      <c r="I107" s="335"/>
      <c r="J107" s="336"/>
      <c r="K107" s="337"/>
    </row>
    <row r="108" spans="1:11" s="39" customFormat="1" ht="53.25" customHeight="1" x14ac:dyDescent="0.25">
      <c r="A108" s="154" t="s">
        <v>144</v>
      </c>
      <c r="B108" s="163"/>
      <c r="C108" s="164"/>
      <c r="D108" s="294">
        <v>44000</v>
      </c>
      <c r="E108" s="295"/>
      <c r="F108" s="294">
        <f t="shared" si="7"/>
        <v>44000</v>
      </c>
      <c r="G108" s="295"/>
      <c r="H108" s="71"/>
      <c r="I108" s="335"/>
      <c r="J108" s="336"/>
      <c r="K108" s="337"/>
    </row>
    <row r="109" spans="1:11" s="39" customFormat="1" ht="43.5" customHeight="1" x14ac:dyDescent="0.25">
      <c r="A109" s="154" t="s">
        <v>145</v>
      </c>
      <c r="B109" s="163"/>
      <c r="C109" s="164"/>
      <c r="D109" s="294">
        <v>40000</v>
      </c>
      <c r="E109" s="295"/>
      <c r="F109" s="294">
        <f t="shared" si="7"/>
        <v>40000</v>
      </c>
      <c r="G109" s="295"/>
      <c r="H109" s="71"/>
      <c r="I109" s="335"/>
      <c r="J109" s="336"/>
      <c r="K109" s="337"/>
    </row>
    <row r="110" spans="1:11" s="39" customFormat="1" ht="43.5" customHeight="1" x14ac:dyDescent="0.25">
      <c r="A110" s="154" t="s">
        <v>169</v>
      </c>
      <c r="B110" s="163"/>
      <c r="C110" s="164"/>
      <c r="D110" s="294">
        <v>494731</v>
      </c>
      <c r="E110" s="295"/>
      <c r="F110" s="294">
        <f>D110+H110</f>
        <v>494731</v>
      </c>
      <c r="G110" s="295"/>
      <c r="H110" s="71"/>
      <c r="I110" s="335"/>
      <c r="J110" s="336"/>
      <c r="K110" s="337"/>
    </row>
    <row r="111" spans="1:11" s="39" customFormat="1" ht="43.5" customHeight="1" x14ac:dyDescent="0.25">
      <c r="A111" s="154" t="s">
        <v>167</v>
      </c>
      <c r="B111" s="163"/>
      <c r="C111" s="164"/>
      <c r="D111" s="294">
        <v>191488.96</v>
      </c>
      <c r="E111" s="295"/>
      <c r="F111" s="294">
        <f t="shared" ref="F111" si="8">D111+H111</f>
        <v>191488.96</v>
      </c>
      <c r="G111" s="295"/>
      <c r="H111" s="71"/>
      <c r="I111" s="335"/>
      <c r="J111" s="336"/>
      <c r="K111" s="337"/>
    </row>
    <row r="112" spans="1:11" s="39" customFormat="1" ht="48.75" customHeight="1" x14ac:dyDescent="0.25">
      <c r="A112" s="168" t="s">
        <v>58</v>
      </c>
      <c r="B112" s="169"/>
      <c r="C112" s="170"/>
      <c r="D112" s="171">
        <f>SUM(D113:E116)</f>
        <v>153500</v>
      </c>
      <c r="E112" s="172"/>
      <c r="F112" s="171">
        <f t="shared" si="7"/>
        <v>153500</v>
      </c>
      <c r="G112" s="172"/>
      <c r="H112" s="59">
        <f>H113+H114+H115+H116</f>
        <v>0</v>
      </c>
      <c r="I112" s="335"/>
      <c r="J112" s="336"/>
      <c r="K112" s="337"/>
    </row>
    <row r="113" spans="1:11" s="39" customFormat="1" ht="33.75" customHeight="1" x14ac:dyDescent="0.25">
      <c r="A113" s="154" t="s">
        <v>146</v>
      </c>
      <c r="B113" s="163"/>
      <c r="C113" s="164"/>
      <c r="D113" s="294">
        <v>35000</v>
      </c>
      <c r="E113" s="295"/>
      <c r="F113" s="294">
        <f t="shared" si="7"/>
        <v>35000</v>
      </c>
      <c r="G113" s="295"/>
      <c r="H113" s="71"/>
      <c r="I113" s="335"/>
      <c r="J113" s="336"/>
      <c r="K113" s="337"/>
    </row>
    <row r="114" spans="1:11" s="39" customFormat="1" ht="24.75" customHeight="1" x14ac:dyDescent="0.25">
      <c r="A114" s="154" t="s">
        <v>147</v>
      </c>
      <c r="B114" s="163"/>
      <c r="C114" s="164"/>
      <c r="D114" s="294">
        <v>42000</v>
      </c>
      <c r="E114" s="295"/>
      <c r="F114" s="294">
        <f t="shared" si="7"/>
        <v>42000</v>
      </c>
      <c r="G114" s="295"/>
      <c r="H114" s="71"/>
      <c r="I114" s="335"/>
      <c r="J114" s="336"/>
      <c r="K114" s="337"/>
    </row>
    <row r="115" spans="1:11" s="39" customFormat="1" ht="24" customHeight="1" x14ac:dyDescent="0.25">
      <c r="A115" s="154" t="s">
        <v>148</v>
      </c>
      <c r="B115" s="163"/>
      <c r="C115" s="164"/>
      <c r="D115" s="294">
        <v>42000</v>
      </c>
      <c r="E115" s="295"/>
      <c r="F115" s="294">
        <f t="shared" si="7"/>
        <v>42000</v>
      </c>
      <c r="G115" s="295"/>
      <c r="H115" s="71"/>
      <c r="I115" s="335"/>
      <c r="J115" s="336"/>
      <c r="K115" s="337"/>
    </row>
    <row r="116" spans="1:11" s="39" customFormat="1" ht="22.5" customHeight="1" x14ac:dyDescent="0.25">
      <c r="A116" s="154" t="s">
        <v>149</v>
      </c>
      <c r="B116" s="163"/>
      <c r="C116" s="164"/>
      <c r="D116" s="294">
        <v>34500</v>
      </c>
      <c r="E116" s="295"/>
      <c r="F116" s="294">
        <f t="shared" si="7"/>
        <v>34500</v>
      </c>
      <c r="G116" s="295"/>
      <c r="H116" s="71"/>
      <c r="I116" s="335"/>
      <c r="J116" s="336"/>
      <c r="K116" s="337"/>
    </row>
    <row r="117" spans="1:11" x14ac:dyDescent="0.25">
      <c r="A117" s="202" t="s">
        <v>11</v>
      </c>
      <c r="B117" s="202"/>
      <c r="C117" s="202"/>
      <c r="D117" s="292">
        <f>D95+D102+D105+D112</f>
        <v>2359280.36</v>
      </c>
      <c r="E117" s="293"/>
      <c r="F117" s="292">
        <f>F95+F102+F105+F112</f>
        <v>2359280.36</v>
      </c>
      <c r="G117" s="293"/>
      <c r="H117" s="93">
        <f>H95+H102+H105+H112</f>
        <v>0</v>
      </c>
      <c r="I117" s="196"/>
      <c r="J117" s="196"/>
      <c r="K117" s="196"/>
    </row>
    <row r="118" spans="1:11" x14ac:dyDescent="0.25">
      <c r="A118" s="9"/>
      <c r="B118" s="9"/>
      <c r="C118" s="9"/>
      <c r="D118" s="10"/>
      <c r="E118" s="10"/>
      <c r="F118" s="10"/>
      <c r="G118" s="10"/>
      <c r="H118" s="94"/>
      <c r="I118" s="11"/>
      <c r="J118" s="11"/>
      <c r="K118" s="11"/>
    </row>
    <row r="119" spans="1:11" ht="16.5" customHeight="1" x14ac:dyDescent="0.25">
      <c r="A119" s="214" t="s">
        <v>23</v>
      </c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</row>
    <row r="121" spans="1:11" x14ac:dyDescent="0.25">
      <c r="A121" s="196"/>
      <c r="B121" s="196"/>
      <c r="C121" s="196"/>
      <c r="D121" s="215" t="s">
        <v>5</v>
      </c>
      <c r="E121" s="215"/>
      <c r="F121" s="215" t="s">
        <v>6</v>
      </c>
      <c r="G121" s="215"/>
      <c r="H121" s="92" t="s">
        <v>14</v>
      </c>
      <c r="I121" s="216" t="s">
        <v>13</v>
      </c>
      <c r="J121" s="217"/>
      <c r="K121" s="218"/>
    </row>
    <row r="122" spans="1:11" ht="21" customHeight="1" x14ac:dyDescent="0.25">
      <c r="A122" s="219" t="s">
        <v>15</v>
      </c>
      <c r="B122" s="219"/>
      <c r="C122" s="219"/>
      <c r="D122" s="171">
        <v>212226.62</v>
      </c>
      <c r="E122" s="172"/>
      <c r="F122" s="171">
        <f>D122+H122</f>
        <v>212226.62</v>
      </c>
      <c r="G122" s="172"/>
      <c r="H122" s="59"/>
      <c r="I122" s="300"/>
      <c r="J122" s="301"/>
      <c r="K122" s="302"/>
    </row>
    <row r="123" spans="1:11" ht="28.5" customHeight="1" x14ac:dyDescent="0.25">
      <c r="A123" s="222" t="s">
        <v>16</v>
      </c>
      <c r="B123" s="223"/>
      <c r="C123" s="224"/>
      <c r="D123" s="171">
        <v>64092.43</v>
      </c>
      <c r="E123" s="172"/>
      <c r="F123" s="171">
        <f>D123+H123</f>
        <v>64092.43</v>
      </c>
      <c r="G123" s="172"/>
      <c r="H123" s="59"/>
      <c r="I123" s="303"/>
      <c r="J123" s="304"/>
      <c r="K123" s="305"/>
    </row>
    <row r="124" spans="1:11" ht="30" customHeight="1" x14ac:dyDescent="0.25">
      <c r="A124" s="181" t="s">
        <v>41</v>
      </c>
      <c r="B124" s="182"/>
      <c r="C124" s="183"/>
      <c r="D124" s="171">
        <f>SUM(D125:E127)</f>
        <v>26637.119999999999</v>
      </c>
      <c r="E124" s="228"/>
      <c r="F124" s="171">
        <f t="shared" ref="F124:F125" si="9">D124+H124</f>
        <v>26637.119999999999</v>
      </c>
      <c r="G124" s="229"/>
      <c r="H124" s="59">
        <f>SUM(H125:H127)</f>
        <v>0</v>
      </c>
      <c r="I124" s="160"/>
      <c r="J124" s="161"/>
      <c r="K124" s="162"/>
    </row>
    <row r="125" spans="1:11" ht="20.25" customHeight="1" x14ac:dyDescent="0.25">
      <c r="A125" s="154" t="s">
        <v>151</v>
      </c>
      <c r="B125" s="163"/>
      <c r="C125" s="164"/>
      <c r="D125" s="294">
        <v>22331.78</v>
      </c>
      <c r="E125" s="295"/>
      <c r="F125" s="294">
        <f t="shared" si="9"/>
        <v>22331.78</v>
      </c>
      <c r="G125" s="295"/>
      <c r="H125" s="71"/>
      <c r="I125" s="165"/>
      <c r="J125" s="166"/>
      <c r="K125" s="167"/>
    </row>
    <row r="126" spans="1:11" ht="17.25" customHeight="1" x14ac:dyDescent="0.25">
      <c r="A126" s="154" t="s">
        <v>39</v>
      </c>
      <c r="B126" s="163"/>
      <c r="C126" s="164"/>
      <c r="D126" s="294">
        <v>2425</v>
      </c>
      <c r="E126" s="295"/>
      <c r="F126" s="294">
        <f>D126+H126</f>
        <v>2425</v>
      </c>
      <c r="G126" s="295"/>
      <c r="H126" s="71"/>
      <c r="I126" s="165"/>
      <c r="J126" s="166"/>
      <c r="K126" s="167"/>
    </row>
    <row r="127" spans="1:11" ht="24" customHeight="1" x14ac:dyDescent="0.25">
      <c r="A127" s="154" t="s">
        <v>40</v>
      </c>
      <c r="B127" s="163"/>
      <c r="C127" s="164"/>
      <c r="D127" s="294">
        <v>1880.34</v>
      </c>
      <c r="E127" s="295"/>
      <c r="F127" s="294">
        <v>1880.34</v>
      </c>
      <c r="G127" s="295"/>
      <c r="H127" s="71"/>
      <c r="I127" s="165"/>
      <c r="J127" s="166"/>
      <c r="K127" s="167"/>
    </row>
    <row r="128" spans="1:11" ht="35.25" customHeight="1" x14ac:dyDescent="0.25">
      <c r="A128" s="181" t="s">
        <v>42</v>
      </c>
      <c r="B128" s="182"/>
      <c r="C128" s="183"/>
      <c r="D128" s="171">
        <v>60000</v>
      </c>
      <c r="E128" s="172"/>
      <c r="F128" s="171">
        <f>D128+H128</f>
        <v>60000</v>
      </c>
      <c r="G128" s="172"/>
      <c r="H128" s="59"/>
      <c r="I128" s="165"/>
      <c r="J128" s="166"/>
      <c r="K128" s="167"/>
    </row>
    <row r="129" spans="1:11" ht="30" customHeight="1" x14ac:dyDescent="0.25">
      <c r="A129" s="181" t="s">
        <v>20</v>
      </c>
      <c r="B129" s="182"/>
      <c r="C129" s="183"/>
      <c r="D129" s="171">
        <f>SUM(D130:E131)</f>
        <v>296640</v>
      </c>
      <c r="E129" s="172"/>
      <c r="F129" s="171">
        <f t="shared" ref="F129:F139" si="10">D129+H129</f>
        <v>296640</v>
      </c>
      <c r="G129" s="172"/>
      <c r="H129" s="59">
        <f>SUM(H130:H130)</f>
        <v>0</v>
      </c>
      <c r="I129" s="196"/>
      <c r="J129" s="196"/>
      <c r="K129" s="196"/>
    </row>
    <row r="130" spans="1:11" s="3" customFormat="1" ht="23.25" customHeight="1" x14ac:dyDescent="0.25">
      <c r="A130" s="154" t="s">
        <v>76</v>
      </c>
      <c r="B130" s="163"/>
      <c r="C130" s="164"/>
      <c r="D130" s="294">
        <f>4860*24</f>
        <v>116640</v>
      </c>
      <c r="E130" s="295"/>
      <c r="F130" s="294">
        <f t="shared" si="10"/>
        <v>116640</v>
      </c>
      <c r="G130" s="296"/>
      <c r="H130" s="78"/>
      <c r="I130" s="198"/>
      <c r="J130" s="199"/>
      <c r="K130" s="200"/>
    </row>
    <row r="131" spans="1:11" s="3" customFormat="1" ht="23.25" customHeight="1" x14ac:dyDescent="0.25">
      <c r="A131" s="154" t="s">
        <v>78</v>
      </c>
      <c r="B131" s="163"/>
      <c r="C131" s="164"/>
      <c r="D131" s="294">
        <f>4*45000</f>
        <v>180000</v>
      </c>
      <c r="E131" s="295"/>
      <c r="F131" s="294">
        <f t="shared" si="10"/>
        <v>180000</v>
      </c>
      <c r="G131" s="296"/>
      <c r="H131" s="78"/>
      <c r="I131" s="198"/>
      <c r="J131" s="199"/>
      <c r="K131" s="200"/>
    </row>
    <row r="132" spans="1:11" s="114" customFormat="1" ht="48.75" customHeight="1" x14ac:dyDescent="0.25">
      <c r="A132" s="168" t="s">
        <v>58</v>
      </c>
      <c r="B132" s="169"/>
      <c r="C132" s="170"/>
      <c r="D132" s="171">
        <f>SUM(D133:E134)</f>
        <v>52556.43</v>
      </c>
      <c r="E132" s="172"/>
      <c r="F132" s="171">
        <f t="shared" si="10"/>
        <v>52556.43</v>
      </c>
      <c r="G132" s="172"/>
      <c r="H132" s="59">
        <f>H133+H134+H138+H139</f>
        <v>0</v>
      </c>
      <c r="I132" s="211"/>
      <c r="J132" s="212"/>
      <c r="K132" s="213"/>
    </row>
    <row r="133" spans="1:11" s="3" customFormat="1" ht="115.5" customHeight="1" x14ac:dyDescent="0.25">
      <c r="A133" s="205" t="s">
        <v>114</v>
      </c>
      <c r="B133" s="206"/>
      <c r="C133" s="207"/>
      <c r="D133" s="294">
        <v>19724</v>
      </c>
      <c r="E133" s="295"/>
      <c r="F133" s="294">
        <f>D133+H133</f>
        <v>19724</v>
      </c>
      <c r="G133" s="296"/>
      <c r="H133" s="71"/>
      <c r="I133" s="165"/>
      <c r="J133" s="166"/>
      <c r="K133" s="167"/>
    </row>
    <row r="134" spans="1:11" s="3" customFormat="1" ht="128.25" customHeight="1" x14ac:dyDescent="0.25">
      <c r="A134" s="205" t="s">
        <v>115</v>
      </c>
      <c r="B134" s="206"/>
      <c r="C134" s="207"/>
      <c r="D134" s="294">
        <v>32832.43</v>
      </c>
      <c r="E134" s="295"/>
      <c r="F134" s="294">
        <f t="shared" ref="F134" si="11">D134+H134</f>
        <v>32832.43</v>
      </c>
      <c r="G134" s="296"/>
      <c r="H134" s="71"/>
      <c r="I134" s="165"/>
      <c r="J134" s="166"/>
      <c r="K134" s="167"/>
    </row>
    <row r="135" spans="1:11" s="42" customFormat="1" ht="47.25" customHeight="1" x14ac:dyDescent="0.25">
      <c r="A135" s="173" t="s">
        <v>92</v>
      </c>
      <c r="B135" s="174"/>
      <c r="C135" s="175"/>
      <c r="D135" s="254">
        <f>SUM(D136:E139)</f>
        <v>32240</v>
      </c>
      <c r="E135" s="289"/>
      <c r="F135" s="254">
        <f t="shared" si="10"/>
        <v>32240</v>
      </c>
      <c r="G135" s="289"/>
      <c r="H135" s="71"/>
      <c r="I135" s="178"/>
      <c r="J135" s="179"/>
      <c r="K135" s="180"/>
    </row>
    <row r="136" spans="1:11" s="42" customFormat="1" ht="13.5" customHeight="1" x14ac:dyDescent="0.25">
      <c r="A136" s="205" t="s">
        <v>93</v>
      </c>
      <c r="B136" s="206"/>
      <c r="C136" s="207"/>
      <c r="D136" s="290">
        <v>8680</v>
      </c>
      <c r="E136" s="291"/>
      <c r="F136" s="290">
        <f t="shared" si="10"/>
        <v>8680</v>
      </c>
      <c r="G136" s="291"/>
      <c r="H136" s="71"/>
      <c r="I136" s="178"/>
      <c r="J136" s="179"/>
      <c r="K136" s="180"/>
    </row>
    <row r="137" spans="1:11" s="42" customFormat="1" ht="13.5" customHeight="1" x14ac:dyDescent="0.25">
      <c r="A137" s="205" t="s">
        <v>94</v>
      </c>
      <c r="B137" s="206"/>
      <c r="C137" s="207"/>
      <c r="D137" s="290">
        <v>6200</v>
      </c>
      <c r="E137" s="291"/>
      <c r="F137" s="290">
        <f t="shared" si="10"/>
        <v>6200</v>
      </c>
      <c r="G137" s="291"/>
      <c r="H137" s="71"/>
      <c r="I137" s="178"/>
      <c r="J137" s="179"/>
      <c r="K137" s="180"/>
    </row>
    <row r="138" spans="1:11" s="42" customFormat="1" ht="13.5" customHeight="1" x14ac:dyDescent="0.25">
      <c r="A138" s="205" t="s">
        <v>95</v>
      </c>
      <c r="B138" s="206"/>
      <c r="C138" s="207"/>
      <c r="D138" s="290">
        <v>7440</v>
      </c>
      <c r="E138" s="291"/>
      <c r="F138" s="290">
        <f t="shared" si="10"/>
        <v>7440</v>
      </c>
      <c r="G138" s="291"/>
      <c r="H138" s="71"/>
      <c r="I138" s="178"/>
      <c r="J138" s="179"/>
      <c r="K138" s="180"/>
    </row>
    <row r="139" spans="1:11" s="42" customFormat="1" ht="16.5" customHeight="1" x14ac:dyDescent="0.25">
      <c r="A139" s="205" t="s">
        <v>96</v>
      </c>
      <c r="B139" s="206"/>
      <c r="C139" s="207"/>
      <c r="D139" s="290">
        <v>9920</v>
      </c>
      <c r="E139" s="291"/>
      <c r="F139" s="290">
        <f t="shared" si="10"/>
        <v>9920</v>
      </c>
      <c r="G139" s="291"/>
      <c r="H139" s="71"/>
      <c r="I139" s="178"/>
      <c r="J139" s="179"/>
      <c r="K139" s="180"/>
    </row>
    <row r="140" spans="1:11" x14ac:dyDescent="0.25">
      <c r="A140" s="202" t="s">
        <v>11</v>
      </c>
      <c r="B140" s="202"/>
      <c r="C140" s="202"/>
      <c r="D140" s="292">
        <f>D122+D123+D124+D128+D129+D132+D135</f>
        <v>744392.6</v>
      </c>
      <c r="E140" s="293"/>
      <c r="F140" s="292">
        <f>F122+F123+F124+F128+F129+F132+F135</f>
        <v>744392.6</v>
      </c>
      <c r="G140" s="293"/>
      <c r="H140" s="93">
        <f>H122+H123+H124+H128+H129+H132+H135</f>
        <v>0</v>
      </c>
      <c r="I140" s="196"/>
      <c r="J140" s="196"/>
      <c r="K140" s="196"/>
    </row>
    <row r="141" spans="1:11" ht="12" customHeight="1" x14ac:dyDescent="0.25">
      <c r="A141" s="109"/>
      <c r="B141" s="109"/>
      <c r="C141" s="109"/>
      <c r="D141" s="109"/>
      <c r="E141" s="109"/>
      <c r="F141" s="109"/>
      <c r="G141" s="109"/>
      <c r="H141" s="95"/>
      <c r="I141" s="109"/>
      <c r="J141" s="109"/>
      <c r="K141" s="109"/>
    </row>
    <row r="142" spans="1:11" ht="46.5" customHeight="1" x14ac:dyDescent="0.25">
      <c r="A142" s="153" t="s">
        <v>161</v>
      </c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</row>
    <row r="143" spans="1:11" ht="30.75" customHeight="1" x14ac:dyDescent="0.25">
      <c r="A143" s="153" t="s">
        <v>106</v>
      </c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</row>
    <row r="144" spans="1:11" ht="30.75" customHeight="1" x14ac:dyDescent="0.25">
      <c r="A144" s="109"/>
      <c r="B144" s="109"/>
      <c r="C144" s="109"/>
      <c r="D144" s="109"/>
      <c r="E144" s="109"/>
      <c r="F144" s="109"/>
      <c r="G144" s="109"/>
      <c r="H144" s="95"/>
      <c r="I144" s="109"/>
      <c r="J144" s="109"/>
      <c r="K144" s="109"/>
    </row>
    <row r="145" spans="1:11" ht="23.25" customHeight="1" x14ac:dyDescent="0.25">
      <c r="A145" s="106"/>
      <c r="B145" s="107"/>
      <c r="C145" s="107"/>
      <c r="D145" s="107"/>
      <c r="E145" s="107"/>
      <c r="F145" s="107"/>
      <c r="G145" s="107"/>
      <c r="H145" s="113"/>
      <c r="I145" s="107"/>
      <c r="J145" s="108"/>
    </row>
    <row r="146" spans="1:11" ht="15" customHeight="1" x14ac:dyDescent="0.25">
      <c r="A146" s="210"/>
      <c r="B146" s="210"/>
      <c r="C146" s="210"/>
      <c r="D146" s="210"/>
      <c r="E146" s="210"/>
      <c r="F146" s="210"/>
      <c r="G146" s="210"/>
      <c r="H146" s="210"/>
      <c r="I146" s="210"/>
      <c r="J146" s="210"/>
      <c r="K146" s="210"/>
    </row>
    <row r="147" spans="1:11" ht="117.75" customHeight="1" x14ac:dyDescent="0.25">
      <c r="A147" s="153" t="s">
        <v>159</v>
      </c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1" x14ac:dyDescent="0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</row>
    <row r="149" spans="1:11" x14ac:dyDescent="0.25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</row>
    <row r="150" spans="1:11" x14ac:dyDescent="0.25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</row>
    <row r="151" spans="1:11" x14ac:dyDescent="0.25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</row>
    <row r="152" spans="1:11" x14ac:dyDescent="0.25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</row>
    <row r="153" spans="1:11" x14ac:dyDescent="0.25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</row>
    <row r="154" spans="1:11" x14ac:dyDescent="0.25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</row>
    <row r="155" spans="1:11" x14ac:dyDescent="0.25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  <c r="K155" s="201"/>
    </row>
    <row r="156" spans="1:11" x14ac:dyDescent="0.25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  <c r="K156" s="201"/>
    </row>
  </sheetData>
  <mergeCells count="462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23:C23"/>
    <mergeCell ref="D23:E23"/>
    <mergeCell ref="F23:G23"/>
    <mergeCell ref="H23:J23"/>
    <mergeCell ref="A27:J27"/>
    <mergeCell ref="A29:J29"/>
    <mergeCell ref="A21:C21"/>
    <mergeCell ref="D21:E21"/>
    <mergeCell ref="F21:G21"/>
    <mergeCell ref="H21:J21"/>
    <mergeCell ref="A22:C22"/>
    <mergeCell ref="D22:E22"/>
    <mergeCell ref="F22:G22"/>
    <mergeCell ref="H22:J22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A36:C36"/>
    <mergeCell ref="D36:E36"/>
    <mergeCell ref="F36:G36"/>
    <mergeCell ref="I36:K36"/>
    <mergeCell ref="A37:C37"/>
    <mergeCell ref="D37:E37"/>
    <mergeCell ref="F37:G37"/>
    <mergeCell ref="I37:K37"/>
    <mergeCell ref="F33:G33"/>
    <mergeCell ref="A34:C3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9:C69"/>
    <mergeCell ref="D69:E69"/>
    <mergeCell ref="F69:G69"/>
    <mergeCell ref="I69:K69"/>
    <mergeCell ref="A70:C70"/>
    <mergeCell ref="D70:E70"/>
    <mergeCell ref="F70:G70"/>
    <mergeCell ref="I70:K70"/>
    <mergeCell ref="A66:C66"/>
    <mergeCell ref="D66:E66"/>
    <mergeCell ref="F66:G66"/>
    <mergeCell ref="I66:K66"/>
    <mergeCell ref="A68:C68"/>
    <mergeCell ref="D68:E68"/>
    <mergeCell ref="F68:G68"/>
    <mergeCell ref="I68:K68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92:K92"/>
    <mergeCell ref="A93:K93"/>
    <mergeCell ref="A94:C94"/>
    <mergeCell ref="D94:E94"/>
    <mergeCell ref="F94:G94"/>
    <mergeCell ref="I94:K94"/>
    <mergeCell ref="A87:C87"/>
    <mergeCell ref="D87:E87"/>
    <mergeCell ref="F87:G87"/>
    <mergeCell ref="I87:K87"/>
    <mergeCell ref="A88:C88"/>
    <mergeCell ref="D88:E88"/>
    <mergeCell ref="F88:G88"/>
    <mergeCell ref="I88:K88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99:C99"/>
    <mergeCell ref="D99:E99"/>
    <mergeCell ref="F99:G99"/>
    <mergeCell ref="A100:C100"/>
    <mergeCell ref="D100:E100"/>
    <mergeCell ref="F100:G100"/>
    <mergeCell ref="A101:C101"/>
    <mergeCell ref="D101:E101"/>
    <mergeCell ref="F101:G101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A111:C111"/>
    <mergeCell ref="D111:E111"/>
    <mergeCell ref="F111:G111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D123:E123"/>
    <mergeCell ref="F123:G123"/>
    <mergeCell ref="A124:C124"/>
    <mergeCell ref="D124:E124"/>
    <mergeCell ref="F124:G124"/>
    <mergeCell ref="I124:K124"/>
    <mergeCell ref="A119:K119"/>
    <mergeCell ref="A121:C121"/>
    <mergeCell ref="D121:E121"/>
    <mergeCell ref="F121:G121"/>
    <mergeCell ref="I121:K121"/>
    <mergeCell ref="A122:C122"/>
    <mergeCell ref="D122:E122"/>
    <mergeCell ref="F122:G122"/>
    <mergeCell ref="I122:K123"/>
    <mergeCell ref="A123:C123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F139:G139"/>
    <mergeCell ref="I139:K139"/>
    <mergeCell ref="A140:C140"/>
    <mergeCell ref="D140:E140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A156:K156"/>
    <mergeCell ref="A67:C67"/>
    <mergeCell ref="D67:E67"/>
    <mergeCell ref="F67:G67"/>
    <mergeCell ref="I67:K67"/>
    <mergeCell ref="I99:K99"/>
    <mergeCell ref="I100:K100"/>
    <mergeCell ref="I101:K101"/>
    <mergeCell ref="I110:K110"/>
    <mergeCell ref="I111:K111"/>
    <mergeCell ref="A150:K150"/>
    <mergeCell ref="A151:K151"/>
    <mergeCell ref="A152:K152"/>
    <mergeCell ref="A153:K153"/>
    <mergeCell ref="A154:K154"/>
    <mergeCell ref="A155:K155"/>
    <mergeCell ref="A142:K142"/>
    <mergeCell ref="A143:K143"/>
    <mergeCell ref="A146:K146"/>
    <mergeCell ref="A147:K147"/>
    <mergeCell ref="A148:K148"/>
    <mergeCell ref="A149:K149"/>
    <mergeCell ref="A139:C139"/>
    <mergeCell ref="D139:E139"/>
  </mergeCells>
  <pageMargins left="0.31496062992125984" right="0.31496062992125984" top="0.35433070866141736" bottom="0" header="0.31496062992125984" footer="0.31496062992125984"/>
  <pageSetup paperSize="9" scale="70" fitToHeight="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topLeftCell="A85" workbookViewId="0">
      <selection activeCell="I85" sqref="I85:K85"/>
    </sheetView>
  </sheetViews>
  <sheetFormatPr defaultRowHeight="15" x14ac:dyDescent="0.25"/>
  <cols>
    <col min="3" max="3" width="15" customWidth="1"/>
    <col min="4" max="7" width="10.7109375" customWidth="1"/>
    <col min="8" max="8" width="20.7109375" style="89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348"/>
      <c r="B5" s="317"/>
      <c r="C5" s="317"/>
      <c r="D5" s="317"/>
      <c r="E5" s="317"/>
      <c r="F5" s="317"/>
      <c r="G5" s="317"/>
      <c r="H5" s="317"/>
      <c r="I5" s="317"/>
      <c r="J5" s="89"/>
    </row>
    <row r="6" spans="1:10" x14ac:dyDescent="0.25">
      <c r="A6" s="316" t="s">
        <v>191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45.5" customHeight="1" x14ac:dyDescent="0.25">
      <c r="A10" s="282" t="s">
        <v>45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62.25" customHeight="1" x14ac:dyDescent="0.25">
      <c r="A11" s="277" t="s">
        <v>211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83.25" customHeight="1" x14ac:dyDescent="0.25">
      <c r="A13" s="277" t="s">
        <v>184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38.25" customHeight="1" x14ac:dyDescent="0.25">
      <c r="A14" s="116"/>
      <c r="B14" s="117"/>
      <c r="C14" s="117"/>
      <c r="D14" s="117"/>
      <c r="E14" s="117"/>
      <c r="F14" s="117"/>
      <c r="G14" s="117"/>
      <c r="H14" s="123"/>
      <c r="I14" s="117"/>
      <c r="J14" s="118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192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1" ht="15.75" x14ac:dyDescent="0.25">
      <c r="A17" s="2"/>
      <c r="B17" s="122"/>
      <c r="C17" s="122"/>
      <c r="D17" s="122"/>
      <c r="E17" s="122"/>
      <c r="F17" s="122"/>
      <c r="G17" s="122"/>
      <c r="H17" s="125"/>
      <c r="I17" s="122"/>
      <c r="J17" s="122"/>
    </row>
    <row r="18" spans="1:11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1" ht="30" customHeight="1" x14ac:dyDescent="0.25">
      <c r="A19" s="258" t="s">
        <v>7</v>
      </c>
      <c r="B19" s="259"/>
      <c r="C19" s="259"/>
      <c r="D19" s="315">
        <v>8842723</v>
      </c>
      <c r="E19" s="315"/>
      <c r="F19" s="315">
        <f>D19+H19</f>
        <v>6838212</v>
      </c>
      <c r="G19" s="315"/>
      <c r="H19" s="355">
        <v>-2004511</v>
      </c>
      <c r="I19" s="355"/>
      <c r="J19" s="355"/>
    </row>
    <row r="20" spans="1:11" ht="15.75" x14ac:dyDescent="0.25">
      <c r="A20" s="258" t="s">
        <v>8</v>
      </c>
      <c r="B20" s="259"/>
      <c r="C20" s="259"/>
      <c r="D20" s="315">
        <v>2359280.36</v>
      </c>
      <c r="E20" s="315"/>
      <c r="F20" s="315">
        <f>D20+H20</f>
        <v>2297280.36</v>
      </c>
      <c r="G20" s="315"/>
      <c r="H20" s="285">
        <v>-62000</v>
      </c>
      <c r="I20" s="285"/>
      <c r="J20" s="285"/>
    </row>
    <row r="21" spans="1:11" ht="15.75" x14ac:dyDescent="0.25">
      <c r="A21" s="258" t="s">
        <v>9</v>
      </c>
      <c r="B21" s="259"/>
      <c r="C21" s="259"/>
      <c r="D21" s="315">
        <v>0</v>
      </c>
      <c r="E21" s="315"/>
      <c r="F21" s="315">
        <f>D21+H21</f>
        <v>0</v>
      </c>
      <c r="G21" s="315"/>
      <c r="H21" s="285"/>
      <c r="I21" s="285"/>
      <c r="J21" s="285"/>
    </row>
    <row r="22" spans="1:11" ht="51.75" customHeight="1" x14ac:dyDescent="0.25">
      <c r="A22" s="263" t="s">
        <v>10</v>
      </c>
      <c r="B22" s="264"/>
      <c r="C22" s="265"/>
      <c r="D22" s="315">
        <v>744392.6</v>
      </c>
      <c r="E22" s="315"/>
      <c r="F22" s="315">
        <f>D22+H22</f>
        <v>178994.25</v>
      </c>
      <c r="G22" s="315"/>
      <c r="H22" s="285">
        <v>-565398.35</v>
      </c>
      <c r="I22" s="285"/>
      <c r="J22" s="285"/>
    </row>
    <row r="23" spans="1:11" ht="15.75" x14ac:dyDescent="0.25">
      <c r="A23" s="266" t="s">
        <v>11</v>
      </c>
      <c r="B23" s="268"/>
      <c r="C23" s="268"/>
      <c r="D23" s="313">
        <f>D19+D20+D21+D22</f>
        <v>11946395.959999999</v>
      </c>
      <c r="E23" s="313"/>
      <c r="F23" s="313">
        <f>D23+H23</f>
        <v>9314486.6099999994</v>
      </c>
      <c r="G23" s="313"/>
      <c r="H23" s="287">
        <f>H19+H20+H21+H22</f>
        <v>-2631909.35</v>
      </c>
      <c r="I23" s="314"/>
      <c r="J23" s="314"/>
    </row>
    <row r="24" spans="1:11" ht="15.75" x14ac:dyDescent="0.25">
      <c r="A24" s="19"/>
      <c r="B24" s="20"/>
      <c r="C24" s="20"/>
      <c r="D24" s="58"/>
      <c r="E24" s="58"/>
      <c r="F24" s="58"/>
      <c r="G24" s="58"/>
      <c r="H24" s="90"/>
      <c r="I24" s="10"/>
      <c r="J24" s="10"/>
    </row>
    <row r="25" spans="1:11" ht="15.75" x14ac:dyDescent="0.25">
      <c r="A25" s="19"/>
      <c r="B25" s="20"/>
      <c r="C25" s="20"/>
      <c r="D25" s="58"/>
      <c r="E25" s="58"/>
      <c r="F25" s="58"/>
      <c r="G25" s="58"/>
      <c r="H25" s="90"/>
      <c r="I25" s="10"/>
      <c r="J25" s="10"/>
    </row>
    <row r="26" spans="1:11" ht="15.75" x14ac:dyDescent="0.25">
      <c r="A26" s="19"/>
      <c r="B26" s="20"/>
      <c r="C26" s="20"/>
      <c r="D26" s="10"/>
      <c r="E26" s="21"/>
      <c r="F26" s="10"/>
      <c r="G26" s="21"/>
      <c r="H26" s="90"/>
      <c r="I26" s="10"/>
      <c r="J26" s="10"/>
    </row>
    <row r="27" spans="1:11" ht="15.75" x14ac:dyDescent="0.25">
      <c r="A27" s="272" t="s">
        <v>193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25">
      <c r="A28" s="120"/>
      <c r="B28" s="120"/>
      <c r="C28" s="120"/>
      <c r="D28" s="120"/>
      <c r="E28" s="120"/>
      <c r="F28" s="120"/>
      <c r="G28" s="120"/>
      <c r="H28" s="125"/>
      <c r="I28" s="120"/>
      <c r="J28" s="120"/>
    </row>
    <row r="29" spans="1:11" x14ac:dyDescent="0.25">
      <c r="A29" s="257" t="s">
        <v>12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ht="10.5" customHeight="1" x14ac:dyDescent="0.25">
      <c r="A30" s="121"/>
      <c r="B30" s="121"/>
      <c r="C30" s="121"/>
      <c r="D30" s="121"/>
      <c r="E30" s="121"/>
      <c r="F30" s="121"/>
      <c r="G30" s="121"/>
      <c r="H30" s="91"/>
      <c r="I30" s="121"/>
      <c r="J30" s="121"/>
    </row>
    <row r="31" spans="1:11" s="3" customFormat="1" x14ac:dyDescent="0.25">
      <c r="A31" s="196"/>
      <c r="B31" s="196"/>
      <c r="C31" s="196"/>
      <c r="D31" s="215" t="s">
        <v>24</v>
      </c>
      <c r="E31" s="215"/>
      <c r="F31" s="215" t="s">
        <v>6</v>
      </c>
      <c r="G31" s="215"/>
      <c r="H31" s="92" t="s">
        <v>14</v>
      </c>
      <c r="I31" s="216" t="s">
        <v>13</v>
      </c>
      <c r="J31" s="217"/>
      <c r="K31" s="218"/>
    </row>
    <row r="32" spans="1:11" s="3" customFormat="1" ht="38.25" customHeight="1" x14ac:dyDescent="0.25">
      <c r="A32" s="256" t="s">
        <v>15</v>
      </c>
      <c r="B32" s="256"/>
      <c r="C32" s="256"/>
      <c r="D32" s="171">
        <v>3828320.11</v>
      </c>
      <c r="E32" s="172"/>
      <c r="F32" s="171">
        <f t="shared" ref="F32:F39" si="0">D32+H32</f>
        <v>3263199.53</v>
      </c>
      <c r="G32" s="172"/>
      <c r="H32" s="127">
        <v>-565120.57999999996</v>
      </c>
      <c r="I32" s="300" t="s">
        <v>198</v>
      </c>
      <c r="J32" s="301"/>
      <c r="K32" s="302"/>
    </row>
    <row r="33" spans="1:11" s="3" customFormat="1" ht="33.75" customHeight="1" x14ac:dyDescent="0.25">
      <c r="A33" s="181" t="s">
        <v>16</v>
      </c>
      <c r="B33" s="182"/>
      <c r="C33" s="183"/>
      <c r="D33" s="254">
        <v>1156152.67</v>
      </c>
      <c r="E33" s="255"/>
      <c r="F33" s="171">
        <f t="shared" si="0"/>
        <v>985486.24999999988</v>
      </c>
      <c r="G33" s="172"/>
      <c r="H33" s="127">
        <v>-170666.42</v>
      </c>
      <c r="I33" s="310"/>
      <c r="J33" s="311"/>
      <c r="K33" s="312"/>
    </row>
    <row r="34" spans="1:11" s="3" customFormat="1" x14ac:dyDescent="0.25">
      <c r="A34" s="256" t="s">
        <v>18</v>
      </c>
      <c r="B34" s="256"/>
      <c r="C34" s="256"/>
      <c r="D34" s="171">
        <f>D35+D36+D38</f>
        <v>17292</v>
      </c>
      <c r="E34" s="172"/>
      <c r="F34" s="171">
        <f t="shared" si="0"/>
        <v>17292</v>
      </c>
      <c r="G34" s="172"/>
      <c r="H34" s="59"/>
      <c r="I34" s="244"/>
      <c r="J34" s="244"/>
      <c r="K34" s="244"/>
    </row>
    <row r="35" spans="1:11" s="3" customFormat="1" ht="15" customHeight="1" x14ac:dyDescent="0.25">
      <c r="A35" s="252" t="s">
        <v>25</v>
      </c>
      <c r="B35" s="253"/>
      <c r="C35" s="197"/>
      <c r="D35" s="294">
        <v>14400</v>
      </c>
      <c r="E35" s="295"/>
      <c r="F35" s="294">
        <f t="shared" si="0"/>
        <v>14400</v>
      </c>
      <c r="G35" s="296"/>
      <c r="H35" s="71"/>
      <c r="I35" s="165"/>
      <c r="J35" s="166"/>
      <c r="K35" s="167"/>
    </row>
    <row r="36" spans="1:11" s="3" customFormat="1" x14ac:dyDescent="0.25">
      <c r="A36" s="252" t="s">
        <v>26</v>
      </c>
      <c r="B36" s="253"/>
      <c r="C36" s="197"/>
      <c r="D36" s="294">
        <v>2640</v>
      </c>
      <c r="E36" s="295"/>
      <c r="F36" s="294">
        <f t="shared" si="0"/>
        <v>2640</v>
      </c>
      <c r="G36" s="296"/>
      <c r="H36" s="71"/>
      <c r="I36" s="244"/>
      <c r="J36" s="244"/>
      <c r="K36" s="244"/>
    </row>
    <row r="37" spans="1:11" s="3" customFormat="1" ht="41.25" hidden="1" customHeight="1" x14ac:dyDescent="0.25">
      <c r="A37" s="252" t="s">
        <v>27</v>
      </c>
      <c r="B37" s="253"/>
      <c r="C37" s="197"/>
      <c r="D37" s="294">
        <v>1320</v>
      </c>
      <c r="E37" s="295"/>
      <c r="F37" s="294">
        <f t="shared" si="0"/>
        <v>0</v>
      </c>
      <c r="G37" s="296"/>
      <c r="H37" s="71">
        <v>-1320</v>
      </c>
      <c r="I37" s="165" t="s">
        <v>174</v>
      </c>
      <c r="J37" s="166"/>
      <c r="K37" s="167"/>
    </row>
    <row r="38" spans="1:11" s="3" customFormat="1" ht="25.5" customHeight="1" x14ac:dyDescent="0.25">
      <c r="A38" s="154" t="s">
        <v>28</v>
      </c>
      <c r="B38" s="193"/>
      <c r="C38" s="194"/>
      <c r="D38" s="294">
        <v>252</v>
      </c>
      <c r="E38" s="295"/>
      <c r="F38" s="294">
        <f t="shared" si="0"/>
        <v>252</v>
      </c>
      <c r="G38" s="296"/>
      <c r="H38" s="71"/>
      <c r="I38" s="165"/>
      <c r="J38" s="166"/>
      <c r="K38" s="167"/>
    </row>
    <row r="39" spans="1:11" s="3" customFormat="1" ht="39.75" hidden="1" customHeight="1" x14ac:dyDescent="0.25">
      <c r="A39" s="252" t="s">
        <v>47</v>
      </c>
      <c r="B39" s="253"/>
      <c r="C39" s="197"/>
      <c r="D39" s="294">
        <v>1674</v>
      </c>
      <c r="E39" s="295"/>
      <c r="F39" s="294">
        <f t="shared" si="0"/>
        <v>0</v>
      </c>
      <c r="G39" s="296"/>
      <c r="H39" s="71">
        <v>-1674</v>
      </c>
      <c r="I39" s="165" t="s">
        <v>174</v>
      </c>
      <c r="J39" s="166"/>
      <c r="K39" s="167"/>
    </row>
    <row r="40" spans="1:11" s="3" customFormat="1" ht="29.25" customHeight="1" x14ac:dyDescent="0.25">
      <c r="A40" s="181" t="s">
        <v>17</v>
      </c>
      <c r="B40" s="182"/>
      <c r="C40" s="183"/>
      <c r="D40" s="171">
        <f>SUM(D41:E43)</f>
        <v>545951.28</v>
      </c>
      <c r="E40" s="172"/>
      <c r="F40" s="171">
        <f>H40+D40</f>
        <v>364756.62</v>
      </c>
      <c r="G40" s="172"/>
      <c r="H40" s="59">
        <f>SUM(H41:H43)</f>
        <v>-181194.66</v>
      </c>
      <c r="I40" s="244"/>
      <c r="J40" s="244"/>
      <c r="K40" s="244"/>
    </row>
    <row r="41" spans="1:11" s="3" customFormat="1" ht="38.25" customHeight="1" x14ac:dyDescent="0.25">
      <c r="A41" s="154" t="s">
        <v>29</v>
      </c>
      <c r="B41" s="163"/>
      <c r="C41" s="164"/>
      <c r="D41" s="294">
        <v>512110</v>
      </c>
      <c r="E41" s="295"/>
      <c r="F41" s="294">
        <f>H41+D41</f>
        <v>352110</v>
      </c>
      <c r="G41" s="296"/>
      <c r="H41" s="71">
        <v>-160000</v>
      </c>
      <c r="I41" s="349" t="s">
        <v>185</v>
      </c>
      <c r="J41" s="350"/>
      <c r="K41" s="351"/>
    </row>
    <row r="42" spans="1:11" s="3" customFormat="1" ht="25.5" customHeight="1" x14ac:dyDescent="0.25">
      <c r="A42" s="154" t="s">
        <v>30</v>
      </c>
      <c r="B42" s="163"/>
      <c r="C42" s="164"/>
      <c r="D42" s="294">
        <v>5406.38</v>
      </c>
      <c r="E42" s="295"/>
      <c r="F42" s="294">
        <f>H42+D42</f>
        <v>5406.38</v>
      </c>
      <c r="G42" s="296"/>
      <c r="H42" s="71"/>
      <c r="I42" s="165"/>
      <c r="J42" s="166"/>
      <c r="K42" s="167"/>
    </row>
    <row r="43" spans="1:11" s="3" customFormat="1" ht="52.5" customHeight="1" x14ac:dyDescent="0.25">
      <c r="A43" s="154" t="s">
        <v>52</v>
      </c>
      <c r="B43" s="163"/>
      <c r="C43" s="164"/>
      <c r="D43" s="294">
        <v>28434.9</v>
      </c>
      <c r="E43" s="295"/>
      <c r="F43" s="294">
        <f>H43+D43</f>
        <v>7240.2400000000016</v>
      </c>
      <c r="G43" s="296"/>
      <c r="H43" s="71">
        <v>-21194.66</v>
      </c>
      <c r="I43" s="349" t="s">
        <v>186</v>
      </c>
      <c r="J43" s="350"/>
      <c r="K43" s="351"/>
    </row>
    <row r="44" spans="1:11" s="3" customFormat="1" ht="39" customHeight="1" x14ac:dyDescent="0.25">
      <c r="A44" s="181" t="s">
        <v>19</v>
      </c>
      <c r="B44" s="182"/>
      <c r="C44" s="183"/>
      <c r="D44" s="171">
        <f>SUM(D45:E51)</f>
        <v>260302.4</v>
      </c>
      <c r="E44" s="172"/>
      <c r="F44" s="171">
        <f>D44+H44</f>
        <v>224902.39999999999</v>
      </c>
      <c r="G44" s="172"/>
      <c r="H44" s="59">
        <f>SUM(H45:H51)</f>
        <v>-35400</v>
      </c>
      <c r="I44" s="178"/>
      <c r="J44" s="179"/>
      <c r="K44" s="180"/>
    </row>
    <row r="45" spans="1:11" s="3" customFormat="1" ht="26.25" customHeight="1" x14ac:dyDescent="0.25">
      <c r="A45" s="154" t="s">
        <v>31</v>
      </c>
      <c r="B45" s="163"/>
      <c r="C45" s="164"/>
      <c r="D45" s="290">
        <v>22524</v>
      </c>
      <c r="E45" s="291"/>
      <c r="F45" s="294">
        <f t="shared" ref="F45:F51" si="1">D45+H45</f>
        <v>22524</v>
      </c>
      <c r="G45" s="296"/>
      <c r="H45" s="71"/>
      <c r="I45" s="165"/>
      <c r="J45" s="166"/>
      <c r="K45" s="167"/>
    </row>
    <row r="46" spans="1:11" s="3" customFormat="1" ht="105" customHeight="1" x14ac:dyDescent="0.25">
      <c r="A46" s="154" t="s">
        <v>83</v>
      </c>
      <c r="B46" s="163"/>
      <c r="C46" s="164"/>
      <c r="D46" s="290">
        <v>19000</v>
      </c>
      <c r="E46" s="291"/>
      <c r="F46" s="294">
        <f t="shared" si="1"/>
        <v>19000</v>
      </c>
      <c r="G46" s="296"/>
      <c r="H46" s="71"/>
      <c r="I46" s="165"/>
      <c r="J46" s="166"/>
      <c r="K46" s="167"/>
    </row>
    <row r="47" spans="1:11" s="3" customFormat="1" ht="28.5" customHeight="1" x14ac:dyDescent="0.25">
      <c r="A47" s="154" t="s">
        <v>32</v>
      </c>
      <c r="B47" s="163"/>
      <c r="C47" s="164"/>
      <c r="D47" s="290">
        <v>6000</v>
      </c>
      <c r="E47" s="291"/>
      <c r="F47" s="294">
        <f t="shared" si="1"/>
        <v>6000</v>
      </c>
      <c r="G47" s="296"/>
      <c r="H47" s="71"/>
      <c r="I47" s="165"/>
      <c r="J47" s="166"/>
      <c r="K47" s="167"/>
    </row>
    <row r="48" spans="1:11" s="3" customFormat="1" ht="92.25" customHeight="1" x14ac:dyDescent="0.25">
      <c r="A48" s="154" t="s">
        <v>61</v>
      </c>
      <c r="B48" s="163"/>
      <c r="C48" s="164"/>
      <c r="D48" s="290">
        <v>112838.39999999999</v>
      </c>
      <c r="E48" s="291"/>
      <c r="F48" s="294">
        <f t="shared" si="1"/>
        <v>112838.39999999999</v>
      </c>
      <c r="G48" s="296"/>
      <c r="H48" s="71"/>
      <c r="I48" s="165"/>
      <c r="J48" s="166"/>
      <c r="K48" s="167"/>
    </row>
    <row r="49" spans="1:11" s="3" customFormat="1" ht="50.25" customHeight="1" x14ac:dyDescent="0.25">
      <c r="A49" s="154" t="s">
        <v>84</v>
      </c>
      <c r="B49" s="163"/>
      <c r="C49" s="164"/>
      <c r="D49" s="290">
        <f>1670*42</f>
        <v>70140</v>
      </c>
      <c r="E49" s="291"/>
      <c r="F49" s="294">
        <f t="shared" si="1"/>
        <v>34140</v>
      </c>
      <c r="G49" s="296"/>
      <c r="H49" s="71">
        <v>-36000</v>
      </c>
      <c r="I49" s="349" t="s">
        <v>199</v>
      </c>
      <c r="J49" s="350"/>
      <c r="K49" s="351"/>
    </row>
    <row r="50" spans="1:11" s="3" customFormat="1" ht="44.25" customHeight="1" x14ac:dyDescent="0.25">
      <c r="A50" s="154" t="s">
        <v>33</v>
      </c>
      <c r="B50" s="163"/>
      <c r="C50" s="164"/>
      <c r="D50" s="290">
        <v>20000</v>
      </c>
      <c r="E50" s="291"/>
      <c r="F50" s="294">
        <f t="shared" si="1"/>
        <v>20000</v>
      </c>
      <c r="G50" s="296"/>
      <c r="H50" s="71"/>
      <c r="I50" s="165"/>
      <c r="J50" s="166"/>
      <c r="K50" s="167"/>
    </row>
    <row r="51" spans="1:11" s="3" customFormat="1" ht="36" customHeight="1" x14ac:dyDescent="0.25">
      <c r="A51" s="154" t="s">
        <v>55</v>
      </c>
      <c r="B51" s="155"/>
      <c r="C51" s="156"/>
      <c r="D51" s="290">
        <v>9800</v>
      </c>
      <c r="E51" s="309"/>
      <c r="F51" s="294">
        <f t="shared" si="1"/>
        <v>10400</v>
      </c>
      <c r="G51" s="296"/>
      <c r="H51" s="71">
        <v>600</v>
      </c>
      <c r="I51" s="349" t="s">
        <v>188</v>
      </c>
      <c r="J51" s="350"/>
      <c r="K51" s="351"/>
    </row>
    <row r="52" spans="1:11" s="3" customFormat="1" ht="30.75" customHeight="1" x14ac:dyDescent="0.25">
      <c r="A52" s="181" t="s">
        <v>20</v>
      </c>
      <c r="B52" s="182"/>
      <c r="C52" s="183"/>
      <c r="D52" s="171">
        <f>SUM(D54:E68)</f>
        <v>2607650.0699999998</v>
      </c>
      <c r="E52" s="172"/>
      <c r="F52" s="171">
        <f>SUM(F54:G70)</f>
        <v>1501051.0699999998</v>
      </c>
      <c r="G52" s="172"/>
      <c r="H52" s="59">
        <f>SUM(H53:H70)</f>
        <v>-1106599</v>
      </c>
      <c r="I52" s="244"/>
      <c r="J52" s="244"/>
      <c r="K52" s="244"/>
    </row>
    <row r="53" spans="1:11" s="3" customFormat="1" ht="77.25" hidden="1" customHeight="1" x14ac:dyDescent="0.25">
      <c r="A53" s="154" t="s">
        <v>85</v>
      </c>
      <c r="B53" s="193"/>
      <c r="C53" s="194"/>
      <c r="D53" s="306">
        <f>9180+22320</f>
        <v>31500</v>
      </c>
      <c r="E53" s="308"/>
      <c r="F53" s="306">
        <f t="shared" ref="F53:F72" si="2">D53+H53</f>
        <v>31500</v>
      </c>
      <c r="G53" s="308"/>
      <c r="H53" s="75"/>
      <c r="I53" s="165"/>
      <c r="J53" s="189"/>
      <c r="K53" s="190"/>
    </row>
    <row r="54" spans="1:11" s="3" customFormat="1" ht="58.5" customHeight="1" x14ac:dyDescent="0.25">
      <c r="A54" s="154" t="s">
        <v>109</v>
      </c>
      <c r="B54" s="163"/>
      <c r="C54" s="164"/>
      <c r="D54" s="306">
        <v>9880</v>
      </c>
      <c r="E54" s="307"/>
      <c r="F54" s="306">
        <f t="shared" si="2"/>
        <v>9880</v>
      </c>
      <c r="G54" s="308"/>
      <c r="H54" s="75"/>
      <c r="I54" s="165"/>
      <c r="J54" s="166"/>
      <c r="K54" s="167"/>
    </row>
    <row r="55" spans="1:11" s="3" customFormat="1" ht="68.25" customHeight="1" x14ac:dyDescent="0.25">
      <c r="A55" s="154" t="s">
        <v>34</v>
      </c>
      <c r="B55" s="163"/>
      <c r="C55" s="164"/>
      <c r="D55" s="306">
        <v>20607.599999999999</v>
      </c>
      <c r="E55" s="307"/>
      <c r="F55" s="306">
        <f t="shared" si="2"/>
        <v>20607.599999999999</v>
      </c>
      <c r="G55" s="308"/>
      <c r="H55" s="75"/>
      <c r="I55" s="245"/>
      <c r="J55" s="246"/>
      <c r="K55" s="247"/>
    </row>
    <row r="56" spans="1:11" s="3" customFormat="1" ht="46.5" customHeight="1" x14ac:dyDescent="0.25">
      <c r="A56" s="154" t="s">
        <v>56</v>
      </c>
      <c r="B56" s="163"/>
      <c r="C56" s="164"/>
      <c r="D56" s="306">
        <v>22423.439999999999</v>
      </c>
      <c r="E56" s="307"/>
      <c r="F56" s="306">
        <f t="shared" si="2"/>
        <v>22423.439999999999</v>
      </c>
      <c r="G56" s="308"/>
      <c r="H56" s="75"/>
      <c r="I56" s="165"/>
      <c r="J56" s="166"/>
      <c r="K56" s="167"/>
    </row>
    <row r="57" spans="1:11" s="3" customFormat="1" ht="39" customHeight="1" x14ac:dyDescent="0.25">
      <c r="A57" s="154" t="s">
        <v>35</v>
      </c>
      <c r="B57" s="163"/>
      <c r="C57" s="164"/>
      <c r="D57" s="306">
        <v>34350.910000000003</v>
      </c>
      <c r="E57" s="307"/>
      <c r="F57" s="306">
        <f t="shared" si="2"/>
        <v>34350.910000000003</v>
      </c>
      <c r="G57" s="308"/>
      <c r="H57" s="75"/>
      <c r="I57" s="160"/>
      <c r="J57" s="161"/>
      <c r="K57" s="162"/>
    </row>
    <row r="58" spans="1:11" s="3" customFormat="1" ht="50.25" customHeight="1" x14ac:dyDescent="0.25">
      <c r="A58" s="154" t="s">
        <v>36</v>
      </c>
      <c r="B58" s="163"/>
      <c r="C58" s="164"/>
      <c r="D58" s="306">
        <v>23093.759999999998</v>
      </c>
      <c r="E58" s="307"/>
      <c r="F58" s="306">
        <f t="shared" si="2"/>
        <v>23093.759999999998</v>
      </c>
      <c r="G58" s="308"/>
      <c r="H58" s="75"/>
      <c r="I58" s="165"/>
      <c r="J58" s="166"/>
      <c r="K58" s="167"/>
    </row>
    <row r="59" spans="1:11" s="3" customFormat="1" ht="54.75" customHeight="1" x14ac:dyDescent="0.25">
      <c r="A59" s="154" t="s">
        <v>37</v>
      </c>
      <c r="B59" s="163"/>
      <c r="C59" s="164"/>
      <c r="D59" s="306">
        <v>199392</v>
      </c>
      <c r="E59" s="307"/>
      <c r="F59" s="306">
        <f t="shared" si="2"/>
        <v>199392</v>
      </c>
      <c r="G59" s="308"/>
      <c r="H59" s="75"/>
      <c r="I59" s="165"/>
      <c r="J59" s="166"/>
      <c r="K59" s="167"/>
    </row>
    <row r="60" spans="1:11" s="3" customFormat="1" ht="36.75" customHeight="1" x14ac:dyDescent="0.25">
      <c r="A60" s="154" t="s">
        <v>63</v>
      </c>
      <c r="B60" s="163"/>
      <c r="C60" s="164"/>
      <c r="D60" s="306">
        <v>0</v>
      </c>
      <c r="E60" s="307"/>
      <c r="F60" s="306">
        <f t="shared" si="2"/>
        <v>0</v>
      </c>
      <c r="G60" s="308"/>
      <c r="H60" s="75"/>
      <c r="I60" s="165"/>
      <c r="J60" s="166"/>
      <c r="K60" s="167"/>
    </row>
    <row r="61" spans="1:11" s="3" customFormat="1" ht="30.75" customHeight="1" x14ac:dyDescent="0.25">
      <c r="A61" s="154" t="s">
        <v>50</v>
      </c>
      <c r="B61" s="163"/>
      <c r="C61" s="164"/>
      <c r="D61" s="294">
        <v>4000</v>
      </c>
      <c r="E61" s="295"/>
      <c r="F61" s="294">
        <f t="shared" si="2"/>
        <v>4000</v>
      </c>
      <c r="G61" s="296"/>
      <c r="H61" s="71"/>
      <c r="I61" s="165"/>
      <c r="J61" s="166"/>
      <c r="K61" s="167"/>
    </row>
    <row r="62" spans="1:11" s="3" customFormat="1" ht="36.75" customHeight="1" x14ac:dyDescent="0.25">
      <c r="A62" s="154" t="s">
        <v>71</v>
      </c>
      <c r="B62" s="163"/>
      <c r="C62" s="164"/>
      <c r="D62" s="294">
        <v>18900</v>
      </c>
      <c r="E62" s="295"/>
      <c r="F62" s="294">
        <f t="shared" si="2"/>
        <v>18900</v>
      </c>
      <c r="G62" s="296"/>
      <c r="H62" s="71"/>
      <c r="I62" s="165"/>
      <c r="J62" s="166"/>
      <c r="K62" s="167"/>
    </row>
    <row r="63" spans="1:11" s="3" customFormat="1" ht="29.25" customHeight="1" x14ac:dyDescent="0.25">
      <c r="A63" s="154" t="s">
        <v>49</v>
      </c>
      <c r="B63" s="155"/>
      <c r="C63" s="156"/>
      <c r="D63" s="294">
        <v>15000</v>
      </c>
      <c r="E63" s="295"/>
      <c r="F63" s="294">
        <f t="shared" si="2"/>
        <v>15000</v>
      </c>
      <c r="G63" s="296"/>
      <c r="H63" s="71"/>
      <c r="I63" s="165"/>
      <c r="J63" s="166"/>
      <c r="K63" s="167"/>
    </row>
    <row r="64" spans="1:11" s="3" customFormat="1" ht="16.5" customHeight="1" x14ac:dyDescent="0.25">
      <c r="A64" s="154" t="s">
        <v>51</v>
      </c>
      <c r="B64" s="163"/>
      <c r="C64" s="164"/>
      <c r="D64" s="294">
        <v>40678</v>
      </c>
      <c r="E64" s="295"/>
      <c r="F64" s="294">
        <f t="shared" si="2"/>
        <v>39589</v>
      </c>
      <c r="G64" s="296"/>
      <c r="H64" s="71">
        <v>-1089</v>
      </c>
      <c r="I64" s="165"/>
      <c r="J64" s="166"/>
      <c r="K64" s="167"/>
    </row>
    <row r="65" spans="1:11" s="3" customFormat="1" ht="45" customHeight="1" x14ac:dyDescent="0.25">
      <c r="A65" s="154" t="s">
        <v>133</v>
      </c>
      <c r="B65" s="163"/>
      <c r="C65" s="164"/>
      <c r="D65" s="294">
        <v>6724.36</v>
      </c>
      <c r="E65" s="295"/>
      <c r="F65" s="294">
        <f t="shared" si="2"/>
        <v>6724.36</v>
      </c>
      <c r="G65" s="296"/>
      <c r="H65" s="71"/>
      <c r="I65" s="165"/>
      <c r="J65" s="166"/>
      <c r="K65" s="167"/>
    </row>
    <row r="66" spans="1:11" s="3" customFormat="1" ht="37.5" customHeight="1" x14ac:dyDescent="0.25">
      <c r="A66" s="154" t="s">
        <v>134</v>
      </c>
      <c r="B66" s="163"/>
      <c r="C66" s="164"/>
      <c r="D66" s="294">
        <v>55000</v>
      </c>
      <c r="E66" s="295"/>
      <c r="F66" s="294">
        <f t="shared" si="2"/>
        <v>55000</v>
      </c>
      <c r="G66" s="296"/>
      <c r="H66" s="71"/>
      <c r="I66" s="165"/>
      <c r="J66" s="166"/>
      <c r="K66" s="167"/>
    </row>
    <row r="67" spans="1:11" s="3" customFormat="1" ht="41.25" customHeight="1" x14ac:dyDescent="0.25">
      <c r="A67" s="154" t="s">
        <v>173</v>
      </c>
      <c r="B67" s="163"/>
      <c r="C67" s="164"/>
      <c r="D67" s="294">
        <v>74400</v>
      </c>
      <c r="E67" s="295"/>
      <c r="F67" s="294">
        <f t="shared" si="2"/>
        <v>62050</v>
      </c>
      <c r="G67" s="296"/>
      <c r="H67" s="71">
        <v>-12350</v>
      </c>
      <c r="I67" s="349" t="s">
        <v>187</v>
      </c>
      <c r="J67" s="350"/>
      <c r="K67" s="351"/>
    </row>
    <row r="68" spans="1:11" s="3" customFormat="1" ht="75" customHeight="1" x14ac:dyDescent="0.25">
      <c r="A68" s="154" t="s">
        <v>195</v>
      </c>
      <c r="B68" s="163"/>
      <c r="C68" s="164"/>
      <c r="D68" s="306">
        <v>2083200</v>
      </c>
      <c r="E68" s="307"/>
      <c r="F68" s="306">
        <f t="shared" si="2"/>
        <v>666400</v>
      </c>
      <c r="G68" s="308"/>
      <c r="H68" s="75">
        <v>-1416800</v>
      </c>
      <c r="I68" s="198" t="s">
        <v>226</v>
      </c>
      <c r="J68" s="199"/>
      <c r="K68" s="200"/>
    </row>
    <row r="69" spans="1:11" s="3" customFormat="1" ht="64.5" customHeight="1" x14ac:dyDescent="0.25">
      <c r="A69" s="154" t="s">
        <v>194</v>
      </c>
      <c r="B69" s="163"/>
      <c r="C69" s="164"/>
      <c r="D69" s="306"/>
      <c r="E69" s="307"/>
      <c r="F69" s="306">
        <f>D69+H69</f>
        <v>180000</v>
      </c>
      <c r="G69" s="308"/>
      <c r="H69" s="75">
        <v>180000</v>
      </c>
      <c r="I69" s="198" t="s">
        <v>203</v>
      </c>
      <c r="J69" s="199"/>
      <c r="K69" s="200"/>
    </row>
    <row r="70" spans="1:11" s="3" customFormat="1" ht="64.5" customHeight="1" x14ac:dyDescent="0.25">
      <c r="A70" s="154" t="s">
        <v>189</v>
      </c>
      <c r="B70" s="163"/>
      <c r="C70" s="164"/>
      <c r="D70" s="306"/>
      <c r="E70" s="307"/>
      <c r="F70" s="306">
        <f>D70+H70</f>
        <v>143640</v>
      </c>
      <c r="G70" s="308"/>
      <c r="H70" s="75">
        <v>143640</v>
      </c>
      <c r="I70" s="198" t="s">
        <v>204</v>
      </c>
      <c r="J70" s="199"/>
      <c r="K70" s="200"/>
    </row>
    <row r="71" spans="1:11" ht="41.25" customHeight="1" x14ac:dyDescent="0.25">
      <c r="A71" s="181" t="s">
        <v>48</v>
      </c>
      <c r="B71" s="182"/>
      <c r="C71" s="183"/>
      <c r="D71" s="171">
        <f>D72</f>
        <v>6200</v>
      </c>
      <c r="E71" s="172"/>
      <c r="F71" s="171">
        <f t="shared" si="2"/>
        <v>0</v>
      </c>
      <c r="G71" s="172"/>
      <c r="H71" s="59">
        <f>SUM(H72:H72)</f>
        <v>-6200</v>
      </c>
      <c r="I71" s="198"/>
      <c r="J71" s="199"/>
      <c r="K71" s="200"/>
    </row>
    <row r="72" spans="1:11" s="3" customFormat="1" ht="68.25" customHeight="1" x14ac:dyDescent="0.25">
      <c r="A72" s="154" t="s">
        <v>101</v>
      </c>
      <c r="B72" s="163"/>
      <c r="C72" s="164"/>
      <c r="D72" s="294">
        <v>6200</v>
      </c>
      <c r="E72" s="295"/>
      <c r="F72" s="294">
        <f t="shared" si="2"/>
        <v>0</v>
      </c>
      <c r="G72" s="296"/>
      <c r="H72" s="78">
        <v>-6200</v>
      </c>
      <c r="I72" s="352" t="s">
        <v>210</v>
      </c>
      <c r="J72" s="353"/>
      <c r="K72" s="354"/>
    </row>
    <row r="73" spans="1:11" s="3" customFormat="1" ht="45.75" customHeight="1" x14ac:dyDescent="0.25">
      <c r="A73" s="181" t="s">
        <v>21</v>
      </c>
      <c r="B73" s="182"/>
      <c r="C73" s="183"/>
      <c r="D73" s="171">
        <f>SUM(D74:E75)</f>
        <v>144532</v>
      </c>
      <c r="E73" s="172"/>
      <c r="F73" s="171">
        <f>D73+H73</f>
        <v>144532</v>
      </c>
      <c r="G73" s="172"/>
      <c r="H73" s="59">
        <f>H74+H75</f>
        <v>0</v>
      </c>
      <c r="I73" s="244"/>
      <c r="J73" s="244"/>
      <c r="K73" s="244"/>
    </row>
    <row r="74" spans="1:11" s="3" customFormat="1" ht="32.25" customHeight="1" x14ac:dyDescent="0.25">
      <c r="A74" s="205" t="s">
        <v>64</v>
      </c>
      <c r="B74" s="206"/>
      <c r="C74" s="207"/>
      <c r="D74" s="290">
        <v>57882</v>
      </c>
      <c r="E74" s="291"/>
      <c r="F74" s="290">
        <f>D74+H74</f>
        <v>57882</v>
      </c>
      <c r="G74" s="338"/>
      <c r="H74" s="71"/>
      <c r="I74" s="165"/>
      <c r="J74" s="166"/>
      <c r="K74" s="167"/>
    </row>
    <row r="75" spans="1:11" s="3" customFormat="1" ht="49.5" customHeight="1" x14ac:dyDescent="0.25">
      <c r="A75" s="205" t="s">
        <v>64</v>
      </c>
      <c r="B75" s="206"/>
      <c r="C75" s="207"/>
      <c r="D75" s="290">
        <v>86650</v>
      </c>
      <c r="E75" s="291"/>
      <c r="F75" s="290">
        <f>D75+H75</f>
        <v>86650</v>
      </c>
      <c r="G75" s="338"/>
      <c r="H75" s="71"/>
      <c r="I75" s="165"/>
      <c r="J75" s="166"/>
      <c r="K75" s="167"/>
    </row>
    <row r="76" spans="1:11" s="39" customFormat="1" ht="57" customHeight="1" x14ac:dyDescent="0.25">
      <c r="A76" s="168" t="s">
        <v>57</v>
      </c>
      <c r="B76" s="169"/>
      <c r="C76" s="170"/>
      <c r="D76" s="171">
        <v>4120</v>
      </c>
      <c r="E76" s="172"/>
      <c r="F76" s="171">
        <f t="shared" ref="F76:F81" si="3">D76+H76</f>
        <v>4045.67</v>
      </c>
      <c r="G76" s="172"/>
      <c r="H76" s="59">
        <v>-74.33</v>
      </c>
      <c r="I76" s="165" t="s">
        <v>187</v>
      </c>
      <c r="J76" s="166"/>
      <c r="K76" s="167"/>
    </row>
    <row r="77" spans="1:11" s="39" customFormat="1" ht="57" customHeight="1" x14ac:dyDescent="0.25">
      <c r="A77" s="168" t="s">
        <v>88</v>
      </c>
      <c r="B77" s="238"/>
      <c r="C77" s="239"/>
      <c r="D77" s="171">
        <f>SUM(D78:E81)</f>
        <v>204120</v>
      </c>
      <c r="E77" s="228"/>
      <c r="F77" s="171">
        <f t="shared" si="3"/>
        <v>204120</v>
      </c>
      <c r="G77" s="172"/>
      <c r="H77" s="59">
        <f>H81</f>
        <v>0</v>
      </c>
      <c r="I77" s="241"/>
      <c r="J77" s="242"/>
      <c r="K77" s="243"/>
    </row>
    <row r="78" spans="1:11" s="3" customFormat="1" ht="27.75" customHeight="1" x14ac:dyDescent="0.25">
      <c r="A78" s="154" t="s">
        <v>65</v>
      </c>
      <c r="B78" s="163"/>
      <c r="C78" s="164"/>
      <c r="D78" s="294">
        <v>1600</v>
      </c>
      <c r="E78" s="295"/>
      <c r="F78" s="294">
        <f t="shared" si="3"/>
        <v>1600</v>
      </c>
      <c r="G78" s="296"/>
      <c r="H78" s="71"/>
      <c r="I78" s="160"/>
      <c r="J78" s="161"/>
      <c r="K78" s="162"/>
    </row>
    <row r="79" spans="1:11" s="3" customFormat="1" ht="24" customHeight="1" x14ac:dyDescent="0.25">
      <c r="A79" s="154" t="s">
        <v>66</v>
      </c>
      <c r="B79" s="163"/>
      <c r="C79" s="164"/>
      <c r="D79" s="294">
        <v>3120</v>
      </c>
      <c r="E79" s="295"/>
      <c r="F79" s="294">
        <f t="shared" si="3"/>
        <v>3120</v>
      </c>
      <c r="G79" s="296"/>
      <c r="H79" s="71"/>
      <c r="I79" s="160"/>
      <c r="J79" s="161"/>
      <c r="K79" s="162"/>
    </row>
    <row r="80" spans="1:11" s="3" customFormat="1" ht="21" customHeight="1" x14ac:dyDescent="0.25">
      <c r="A80" s="154" t="s">
        <v>67</v>
      </c>
      <c r="B80" s="163"/>
      <c r="C80" s="164"/>
      <c r="D80" s="294">
        <v>5400</v>
      </c>
      <c r="E80" s="295"/>
      <c r="F80" s="294">
        <f t="shared" si="3"/>
        <v>5400</v>
      </c>
      <c r="G80" s="296"/>
      <c r="H80" s="71"/>
      <c r="I80" s="165"/>
      <c r="J80" s="166"/>
      <c r="K80" s="167"/>
    </row>
    <row r="81" spans="1:11" s="3" customFormat="1" ht="52.5" customHeight="1" x14ac:dyDescent="0.25">
      <c r="A81" s="154" t="s">
        <v>68</v>
      </c>
      <c r="B81" s="163"/>
      <c r="C81" s="164"/>
      <c r="D81" s="294">
        <v>194000</v>
      </c>
      <c r="E81" s="295"/>
      <c r="F81" s="294">
        <f t="shared" si="3"/>
        <v>194000</v>
      </c>
      <c r="G81" s="296"/>
      <c r="H81" s="71"/>
      <c r="I81" s="165"/>
      <c r="J81" s="166"/>
      <c r="K81" s="167"/>
    </row>
    <row r="82" spans="1:11" s="39" customFormat="1" ht="48.75" customHeight="1" x14ac:dyDescent="0.25">
      <c r="A82" s="168" t="s">
        <v>86</v>
      </c>
      <c r="B82" s="169"/>
      <c r="C82" s="170"/>
      <c r="D82" s="171">
        <f>D83</f>
        <v>4380</v>
      </c>
      <c r="E82" s="172"/>
      <c r="F82" s="171">
        <f>F83</f>
        <v>4380</v>
      </c>
      <c r="G82" s="172"/>
      <c r="H82" s="59"/>
      <c r="I82" s="165"/>
      <c r="J82" s="166"/>
      <c r="K82" s="167"/>
    </row>
    <row r="83" spans="1:11" s="3" customFormat="1" ht="24" customHeight="1" x14ac:dyDescent="0.25">
      <c r="A83" s="154" t="s">
        <v>87</v>
      </c>
      <c r="B83" s="163"/>
      <c r="C83" s="164"/>
      <c r="D83" s="294">
        <v>4380</v>
      </c>
      <c r="E83" s="295"/>
      <c r="F83" s="294">
        <f>D83+H83</f>
        <v>4380</v>
      </c>
      <c r="G83" s="296"/>
      <c r="H83" s="71"/>
      <c r="I83" s="165"/>
      <c r="J83" s="166"/>
      <c r="K83" s="167"/>
    </row>
    <row r="84" spans="1:11" s="39" customFormat="1" ht="48.75" customHeight="1" x14ac:dyDescent="0.25">
      <c r="A84" s="168" t="s">
        <v>58</v>
      </c>
      <c r="B84" s="169"/>
      <c r="C84" s="170"/>
      <c r="D84" s="171">
        <f>SUM(D85:E87)</f>
        <v>58742.469999999994</v>
      </c>
      <c r="E84" s="172"/>
      <c r="F84" s="171">
        <f>D84+H84</f>
        <v>48446.459999999992</v>
      </c>
      <c r="G84" s="172"/>
      <c r="H84" s="59">
        <f>H85+H86+H87</f>
        <v>-10296.01</v>
      </c>
      <c r="I84" s="165"/>
      <c r="J84" s="166"/>
      <c r="K84" s="167"/>
    </row>
    <row r="85" spans="1:11" s="3" customFormat="1" ht="99" customHeight="1" x14ac:dyDescent="0.25">
      <c r="A85" s="154" t="s">
        <v>124</v>
      </c>
      <c r="B85" s="163"/>
      <c r="C85" s="164"/>
      <c r="D85" s="294">
        <v>12896.6</v>
      </c>
      <c r="E85" s="295"/>
      <c r="F85" s="294">
        <f>D85+H85</f>
        <v>18890.260000000002</v>
      </c>
      <c r="G85" s="296"/>
      <c r="H85" s="71">
        <v>5993.66</v>
      </c>
      <c r="I85" s="165" t="s">
        <v>214</v>
      </c>
      <c r="J85" s="166"/>
      <c r="K85" s="167"/>
    </row>
    <row r="86" spans="1:11" s="3" customFormat="1" ht="131.25" customHeight="1" x14ac:dyDescent="0.25">
      <c r="A86" s="154" t="s">
        <v>112</v>
      </c>
      <c r="B86" s="163"/>
      <c r="C86" s="164"/>
      <c r="D86" s="294">
        <v>33223.269999999997</v>
      </c>
      <c r="E86" s="295"/>
      <c r="F86" s="294">
        <f t="shared" ref="F86:F89" si="4">D86+H86</f>
        <v>29556.199999999997</v>
      </c>
      <c r="G86" s="296"/>
      <c r="H86" s="71">
        <f>5400-9067.07</f>
        <v>-3667.0699999999997</v>
      </c>
      <c r="I86" s="165" t="s">
        <v>187</v>
      </c>
      <c r="J86" s="166"/>
      <c r="K86" s="167"/>
    </row>
    <row r="87" spans="1:11" s="3" customFormat="1" ht="63.75" customHeight="1" x14ac:dyDescent="0.25">
      <c r="A87" s="154" t="s">
        <v>70</v>
      </c>
      <c r="B87" s="163"/>
      <c r="C87" s="164"/>
      <c r="D87" s="294">
        <v>12622.6</v>
      </c>
      <c r="E87" s="295"/>
      <c r="F87" s="294">
        <f t="shared" si="4"/>
        <v>0</v>
      </c>
      <c r="G87" s="296"/>
      <c r="H87" s="71">
        <v>-12622.6</v>
      </c>
      <c r="I87" s="198" t="s">
        <v>209</v>
      </c>
      <c r="J87" s="199"/>
      <c r="K87" s="200"/>
    </row>
    <row r="88" spans="1:11" s="42" customFormat="1" ht="47.25" customHeight="1" x14ac:dyDescent="0.25">
      <c r="A88" s="173" t="s">
        <v>92</v>
      </c>
      <c r="B88" s="174"/>
      <c r="C88" s="175"/>
      <c r="D88" s="254">
        <f>D89</f>
        <v>4960</v>
      </c>
      <c r="E88" s="289"/>
      <c r="F88" s="254">
        <f>F89+F90</f>
        <v>76000</v>
      </c>
      <c r="G88" s="289"/>
      <c r="H88" s="71">
        <f>H89+H90</f>
        <v>71040</v>
      </c>
      <c r="I88" s="178"/>
      <c r="J88" s="179"/>
      <c r="K88" s="180"/>
    </row>
    <row r="89" spans="1:11" s="42" customFormat="1" ht="65.25" customHeight="1" x14ac:dyDescent="0.25">
      <c r="A89" s="205" t="s">
        <v>113</v>
      </c>
      <c r="B89" s="206"/>
      <c r="C89" s="207"/>
      <c r="D89" s="290">
        <v>4960</v>
      </c>
      <c r="E89" s="291"/>
      <c r="F89" s="290">
        <f t="shared" si="4"/>
        <v>0</v>
      </c>
      <c r="G89" s="291"/>
      <c r="H89" s="71">
        <v>-4960</v>
      </c>
      <c r="I89" s="198" t="s">
        <v>200</v>
      </c>
      <c r="J89" s="199"/>
      <c r="K89" s="200"/>
    </row>
    <row r="90" spans="1:11" s="42" customFormat="1" ht="42.75" customHeight="1" x14ac:dyDescent="0.25">
      <c r="A90" s="205" t="s">
        <v>190</v>
      </c>
      <c r="B90" s="206"/>
      <c r="C90" s="207"/>
      <c r="D90" s="290"/>
      <c r="E90" s="291"/>
      <c r="F90" s="290">
        <f>D90+H90</f>
        <v>76000</v>
      </c>
      <c r="G90" s="291"/>
      <c r="H90" s="71">
        <v>76000</v>
      </c>
      <c r="I90" s="198" t="s">
        <v>228</v>
      </c>
      <c r="J90" s="199"/>
      <c r="K90" s="200"/>
    </row>
    <row r="91" spans="1:11" s="3" customFormat="1" x14ac:dyDescent="0.25">
      <c r="A91" s="202" t="s">
        <v>11</v>
      </c>
      <c r="B91" s="202"/>
      <c r="C91" s="202"/>
      <c r="D91" s="292">
        <f>D32+D33+D34+D40+D44+D52+D71+D73+D76+D77+D82+D84+D88</f>
        <v>8842723</v>
      </c>
      <c r="E91" s="293"/>
      <c r="F91" s="292">
        <f>F32+F33+F34+F40+F44+F52+F71+F73+F76+F77+F82+F84+F88</f>
        <v>6838211.9999999991</v>
      </c>
      <c r="G91" s="293"/>
      <c r="H91" s="93">
        <f>H32+H33+H34+H40+H44+H52+H71+H73+H76+H77+H82+H84+H88</f>
        <v>-2004511.0000000002</v>
      </c>
      <c r="I91" s="196"/>
      <c r="J91" s="196"/>
      <c r="K91" s="196"/>
    </row>
    <row r="92" spans="1:11" s="3" customFormat="1" x14ac:dyDescent="0.25">
      <c r="A92" s="9"/>
      <c r="B92" s="9"/>
      <c r="C92" s="9"/>
      <c r="D92" s="10"/>
      <c r="E92" s="10"/>
      <c r="F92" s="10"/>
      <c r="G92" s="10"/>
      <c r="H92" s="94"/>
      <c r="I92" s="11"/>
      <c r="J92" s="11"/>
      <c r="K92" s="11"/>
    </row>
    <row r="93" spans="1:11" s="3" customFormat="1" x14ac:dyDescent="0.25">
      <c r="A93" s="9"/>
      <c r="B93" s="9"/>
      <c r="C93" s="9"/>
      <c r="D93" s="10"/>
      <c r="E93" s="10"/>
      <c r="F93" s="10"/>
      <c r="G93" s="10"/>
      <c r="H93" s="94"/>
      <c r="I93" s="11"/>
      <c r="J93" s="11"/>
      <c r="K93" s="11"/>
    </row>
    <row r="94" spans="1:11" s="3" customFormat="1" x14ac:dyDescent="0.25">
      <c r="A94" s="9"/>
      <c r="B94" s="9"/>
      <c r="C94" s="9"/>
      <c r="D94" s="10"/>
      <c r="E94" s="10"/>
      <c r="F94" s="10"/>
      <c r="G94" s="10"/>
      <c r="H94" s="94"/>
      <c r="I94" s="11"/>
      <c r="J94" s="11"/>
      <c r="K94" s="11"/>
    </row>
    <row r="95" spans="1:11" x14ac:dyDescent="0.25">
      <c r="A95" s="232" t="s">
        <v>22</v>
      </c>
      <c r="B95" s="232"/>
      <c r="C95" s="232"/>
      <c r="D95" s="232"/>
      <c r="E95" s="232"/>
      <c r="F95" s="232"/>
      <c r="G95" s="232"/>
      <c r="H95" s="232"/>
      <c r="I95" s="232"/>
      <c r="J95" s="232"/>
      <c r="K95" s="232"/>
    </row>
    <row r="96" spans="1:11" ht="8.25" customHeight="1" x14ac:dyDescent="0.25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</row>
    <row r="97" spans="1:11" x14ac:dyDescent="0.25">
      <c r="A97" s="196"/>
      <c r="B97" s="196"/>
      <c r="C97" s="196"/>
      <c r="D97" s="215" t="s">
        <v>5</v>
      </c>
      <c r="E97" s="215"/>
      <c r="F97" s="215" t="s">
        <v>6</v>
      </c>
      <c r="G97" s="215"/>
      <c r="H97" s="92" t="s">
        <v>14</v>
      </c>
      <c r="I97" s="216" t="s">
        <v>13</v>
      </c>
      <c r="J97" s="217"/>
      <c r="K97" s="218"/>
    </row>
    <row r="98" spans="1:11" s="39" customFormat="1" ht="33" customHeight="1" x14ac:dyDescent="0.25">
      <c r="A98" s="181" t="s">
        <v>19</v>
      </c>
      <c r="B98" s="182"/>
      <c r="C98" s="183"/>
      <c r="D98" s="171">
        <f>SUM(D99:E104)</f>
        <v>940396.39999999991</v>
      </c>
      <c r="E98" s="172"/>
      <c r="F98" s="171">
        <f>SUM(F99:G105)</f>
        <v>983700.35999999987</v>
      </c>
      <c r="G98" s="172"/>
      <c r="H98" s="59">
        <f>SUM(H99:H105)</f>
        <v>43303.96</v>
      </c>
      <c r="I98" s="186"/>
      <c r="J98" s="187"/>
      <c r="K98" s="188"/>
    </row>
    <row r="99" spans="1:11" s="39" customFormat="1" ht="39" customHeight="1" x14ac:dyDescent="0.25">
      <c r="A99" s="154" t="s">
        <v>73</v>
      </c>
      <c r="B99" s="193"/>
      <c r="C99" s="194"/>
      <c r="D99" s="294">
        <v>40000</v>
      </c>
      <c r="E99" s="296"/>
      <c r="F99" s="294">
        <f t="shared" ref="F99" si="5">D99+H99</f>
        <v>40000</v>
      </c>
      <c r="G99" s="295"/>
      <c r="H99" s="75"/>
      <c r="I99" s="186"/>
      <c r="J99" s="187"/>
      <c r="K99" s="188"/>
    </row>
    <row r="100" spans="1:11" s="39" customFormat="1" ht="39.75" customHeight="1" x14ac:dyDescent="0.25">
      <c r="A100" s="154" t="s">
        <v>72</v>
      </c>
      <c r="B100" s="233"/>
      <c r="C100" s="234"/>
      <c r="D100" s="294">
        <v>163833.60000000001</v>
      </c>
      <c r="E100" s="295"/>
      <c r="F100" s="294">
        <f>D100+H100</f>
        <v>163833.60000000001</v>
      </c>
      <c r="G100" s="295"/>
      <c r="H100" s="75"/>
      <c r="I100" s="186"/>
      <c r="J100" s="187"/>
      <c r="K100" s="188"/>
    </row>
    <row r="101" spans="1:11" s="39" customFormat="1" ht="39" customHeight="1" x14ac:dyDescent="0.25">
      <c r="A101" s="154" t="s">
        <v>54</v>
      </c>
      <c r="B101" s="193"/>
      <c r="C101" s="194"/>
      <c r="D101" s="294">
        <v>139994.79999999999</v>
      </c>
      <c r="E101" s="296"/>
      <c r="F101" s="294">
        <v>139994.79999999999</v>
      </c>
      <c r="G101" s="295"/>
      <c r="H101" s="75"/>
      <c r="I101" s="186"/>
      <c r="J101" s="187"/>
      <c r="K101" s="188"/>
    </row>
    <row r="102" spans="1:11" s="39" customFormat="1" ht="39" customHeight="1" x14ac:dyDescent="0.25">
      <c r="A102" s="154" t="s">
        <v>165</v>
      </c>
      <c r="B102" s="193"/>
      <c r="C102" s="194"/>
      <c r="D102" s="294">
        <v>101560.8</v>
      </c>
      <c r="E102" s="296"/>
      <c r="F102" s="294">
        <f>D102+H102</f>
        <v>101560.8</v>
      </c>
      <c r="G102" s="295"/>
      <c r="H102" s="75"/>
      <c r="I102" s="186"/>
      <c r="J102" s="187"/>
      <c r="K102" s="188"/>
    </row>
    <row r="103" spans="1:11" s="39" customFormat="1" ht="39" customHeight="1" x14ac:dyDescent="0.25">
      <c r="A103" s="154" t="s">
        <v>163</v>
      </c>
      <c r="B103" s="193"/>
      <c r="C103" s="194"/>
      <c r="D103" s="294">
        <v>410418</v>
      </c>
      <c r="E103" s="296"/>
      <c r="F103" s="294">
        <f t="shared" ref="F103:F120" si="6">D103+H103</f>
        <v>410418</v>
      </c>
      <c r="G103" s="295"/>
      <c r="H103" s="75"/>
      <c r="I103" s="186"/>
      <c r="J103" s="187"/>
      <c r="K103" s="188"/>
    </row>
    <row r="104" spans="1:11" s="39" customFormat="1" ht="39" customHeight="1" x14ac:dyDescent="0.25">
      <c r="A104" s="154" t="s">
        <v>164</v>
      </c>
      <c r="B104" s="193"/>
      <c r="C104" s="194"/>
      <c r="D104" s="294">
        <v>84589.2</v>
      </c>
      <c r="E104" s="296"/>
      <c r="F104" s="294">
        <f t="shared" si="6"/>
        <v>84589.2</v>
      </c>
      <c r="G104" s="295"/>
      <c r="H104" s="75"/>
      <c r="I104" s="186"/>
      <c r="J104" s="187"/>
      <c r="K104" s="188"/>
    </row>
    <row r="105" spans="1:11" s="39" customFormat="1" ht="57" customHeight="1" x14ac:dyDescent="0.25">
      <c r="A105" s="154" t="s">
        <v>196</v>
      </c>
      <c r="B105" s="193"/>
      <c r="C105" s="194"/>
      <c r="D105" s="294"/>
      <c r="E105" s="296"/>
      <c r="F105" s="294">
        <f>H105</f>
        <v>43303.96</v>
      </c>
      <c r="G105" s="295"/>
      <c r="H105" s="75">
        <v>43303.96</v>
      </c>
      <c r="I105" s="186" t="s">
        <v>205</v>
      </c>
      <c r="J105" s="187"/>
      <c r="K105" s="188"/>
    </row>
    <row r="106" spans="1:11" s="3" customFormat="1" ht="35.1" customHeight="1" x14ac:dyDescent="0.25">
      <c r="A106" s="181" t="s">
        <v>20</v>
      </c>
      <c r="B106" s="182"/>
      <c r="C106" s="183"/>
      <c r="D106" s="171">
        <f>D107+D108</f>
        <v>455164</v>
      </c>
      <c r="E106" s="172"/>
      <c r="F106" s="171">
        <f t="shared" si="6"/>
        <v>455164</v>
      </c>
      <c r="G106" s="172"/>
      <c r="H106" s="59">
        <f>H107+H108</f>
        <v>0</v>
      </c>
      <c r="I106" s="186"/>
      <c r="J106" s="187"/>
      <c r="K106" s="188"/>
    </row>
    <row r="107" spans="1:11" s="39" customFormat="1" ht="42" customHeight="1" x14ac:dyDescent="0.25">
      <c r="A107" s="154" t="s">
        <v>53</v>
      </c>
      <c r="B107" s="163"/>
      <c r="C107" s="164"/>
      <c r="D107" s="294">
        <v>5164</v>
      </c>
      <c r="E107" s="295"/>
      <c r="F107" s="290">
        <f>D107+H107</f>
        <v>5164</v>
      </c>
      <c r="G107" s="291"/>
      <c r="H107" s="71"/>
      <c r="I107" s="186"/>
      <c r="J107" s="187"/>
      <c r="K107" s="188"/>
    </row>
    <row r="108" spans="1:11" s="39" customFormat="1" ht="89.25" customHeight="1" x14ac:dyDescent="0.25">
      <c r="A108" s="154" t="s">
        <v>105</v>
      </c>
      <c r="B108" s="163"/>
      <c r="C108" s="164"/>
      <c r="D108" s="294">
        <v>450000</v>
      </c>
      <c r="E108" s="295"/>
      <c r="F108" s="294">
        <f t="shared" si="6"/>
        <v>450000</v>
      </c>
      <c r="G108" s="295"/>
      <c r="H108" s="71"/>
      <c r="I108" s="186"/>
      <c r="J108" s="187"/>
      <c r="K108" s="188"/>
    </row>
    <row r="109" spans="1:11" s="3" customFormat="1" ht="45.75" customHeight="1" x14ac:dyDescent="0.25">
      <c r="A109" s="181" t="s">
        <v>21</v>
      </c>
      <c r="B109" s="182"/>
      <c r="C109" s="183"/>
      <c r="D109" s="171">
        <f>SUM(D110:E115)</f>
        <v>810219.96</v>
      </c>
      <c r="E109" s="172"/>
      <c r="F109" s="171">
        <f t="shared" si="6"/>
        <v>704916</v>
      </c>
      <c r="G109" s="172"/>
      <c r="H109" s="59">
        <f>SUM(H110:H115)</f>
        <v>-105303.95999999999</v>
      </c>
      <c r="I109" s="335"/>
      <c r="J109" s="336"/>
      <c r="K109" s="337"/>
    </row>
    <row r="110" spans="1:11" s="39" customFormat="1" ht="42" customHeight="1" x14ac:dyDescent="0.25">
      <c r="A110" s="154" t="s">
        <v>142</v>
      </c>
      <c r="B110" s="163"/>
      <c r="C110" s="164"/>
      <c r="D110" s="294">
        <v>22000</v>
      </c>
      <c r="E110" s="295"/>
      <c r="F110" s="294">
        <f t="shared" si="6"/>
        <v>11000</v>
      </c>
      <c r="G110" s="295"/>
      <c r="H110" s="71">
        <v>-11000</v>
      </c>
      <c r="I110" s="363" t="s">
        <v>227</v>
      </c>
      <c r="J110" s="364"/>
      <c r="K110" s="365"/>
    </row>
    <row r="111" spans="1:11" s="39" customFormat="1" ht="42" customHeight="1" x14ac:dyDescent="0.25">
      <c r="A111" s="154" t="s">
        <v>143</v>
      </c>
      <c r="B111" s="163"/>
      <c r="C111" s="164"/>
      <c r="D111" s="294">
        <v>18000</v>
      </c>
      <c r="E111" s="295"/>
      <c r="F111" s="294">
        <f t="shared" si="6"/>
        <v>12000</v>
      </c>
      <c r="G111" s="295"/>
      <c r="H111" s="71">
        <v>-6000</v>
      </c>
      <c r="I111" s="366"/>
      <c r="J111" s="367"/>
      <c r="K111" s="368"/>
    </row>
    <row r="112" spans="1:11" s="39" customFormat="1" ht="53.25" customHeight="1" x14ac:dyDescent="0.25">
      <c r="A112" s="154" t="s">
        <v>144</v>
      </c>
      <c r="B112" s="163"/>
      <c r="C112" s="164"/>
      <c r="D112" s="294">
        <v>44000</v>
      </c>
      <c r="E112" s="295"/>
      <c r="F112" s="294">
        <f t="shared" si="6"/>
        <v>22000</v>
      </c>
      <c r="G112" s="295"/>
      <c r="H112" s="71">
        <v>-22000</v>
      </c>
      <c r="I112" s="366"/>
      <c r="J112" s="367"/>
      <c r="K112" s="368"/>
    </row>
    <row r="113" spans="1:11" s="39" customFormat="1" ht="43.5" customHeight="1" x14ac:dyDescent="0.25">
      <c r="A113" s="154" t="s">
        <v>145</v>
      </c>
      <c r="B113" s="163"/>
      <c r="C113" s="164"/>
      <c r="D113" s="294">
        <v>40000</v>
      </c>
      <c r="E113" s="295"/>
      <c r="F113" s="294">
        <f t="shared" si="6"/>
        <v>17000</v>
      </c>
      <c r="G113" s="295"/>
      <c r="H113" s="71">
        <v>-23000</v>
      </c>
      <c r="I113" s="310"/>
      <c r="J113" s="311"/>
      <c r="K113" s="312"/>
    </row>
    <row r="114" spans="1:11" s="39" customFormat="1" ht="43.5" customHeight="1" x14ac:dyDescent="0.25">
      <c r="A114" s="154" t="s">
        <v>169</v>
      </c>
      <c r="B114" s="163"/>
      <c r="C114" s="164"/>
      <c r="D114" s="294">
        <v>494731</v>
      </c>
      <c r="E114" s="295"/>
      <c r="F114" s="294">
        <f>D114+H114</f>
        <v>494731</v>
      </c>
      <c r="G114" s="295"/>
      <c r="H114" s="71"/>
      <c r="I114" s="335"/>
      <c r="J114" s="361"/>
      <c r="K114" s="362"/>
    </row>
    <row r="115" spans="1:11" s="39" customFormat="1" ht="43.5" customHeight="1" x14ac:dyDescent="0.25">
      <c r="A115" s="154" t="s">
        <v>167</v>
      </c>
      <c r="B115" s="163"/>
      <c r="C115" s="164"/>
      <c r="D115" s="294">
        <v>191488.96</v>
      </c>
      <c r="E115" s="295"/>
      <c r="F115" s="294">
        <f t="shared" ref="F115" si="7">D115+H115</f>
        <v>148185</v>
      </c>
      <c r="G115" s="295"/>
      <c r="H115" s="71">
        <v>-43303.96</v>
      </c>
      <c r="I115" s="198" t="s">
        <v>179</v>
      </c>
      <c r="J115" s="359"/>
      <c r="K115" s="360"/>
    </row>
    <row r="116" spans="1:11" s="39" customFormat="1" ht="48.75" customHeight="1" x14ac:dyDescent="0.25">
      <c r="A116" s="168" t="s">
        <v>58</v>
      </c>
      <c r="B116" s="169"/>
      <c r="C116" s="170"/>
      <c r="D116" s="171">
        <f>SUM(D117:E120)</f>
        <v>153500</v>
      </c>
      <c r="E116" s="172"/>
      <c r="F116" s="171">
        <f t="shared" si="6"/>
        <v>153500</v>
      </c>
      <c r="G116" s="172"/>
      <c r="H116" s="59">
        <f>H117+H118+H119+H120</f>
        <v>0</v>
      </c>
      <c r="I116" s="335"/>
      <c r="J116" s="336"/>
      <c r="K116" s="337"/>
    </row>
    <row r="117" spans="1:11" s="39" customFormat="1" ht="33.75" customHeight="1" x14ac:dyDescent="0.25">
      <c r="A117" s="154" t="s">
        <v>146</v>
      </c>
      <c r="B117" s="163"/>
      <c r="C117" s="164"/>
      <c r="D117" s="294">
        <v>35000</v>
      </c>
      <c r="E117" s="295"/>
      <c r="F117" s="294">
        <f t="shared" si="6"/>
        <v>35000</v>
      </c>
      <c r="G117" s="295"/>
      <c r="H117" s="71"/>
      <c r="I117" s="335"/>
      <c r="J117" s="336"/>
      <c r="K117" s="337"/>
    </row>
    <row r="118" spans="1:11" s="39" customFormat="1" ht="24.75" customHeight="1" x14ac:dyDescent="0.25">
      <c r="A118" s="154" t="s">
        <v>147</v>
      </c>
      <c r="B118" s="163"/>
      <c r="C118" s="164"/>
      <c r="D118" s="294">
        <v>42000</v>
      </c>
      <c r="E118" s="295"/>
      <c r="F118" s="294">
        <f t="shared" si="6"/>
        <v>42000</v>
      </c>
      <c r="G118" s="295"/>
      <c r="H118" s="71"/>
      <c r="I118" s="335"/>
      <c r="J118" s="336"/>
      <c r="K118" s="337"/>
    </row>
    <row r="119" spans="1:11" s="39" customFormat="1" ht="24" customHeight="1" x14ac:dyDescent="0.25">
      <c r="A119" s="154" t="s">
        <v>148</v>
      </c>
      <c r="B119" s="163"/>
      <c r="C119" s="164"/>
      <c r="D119" s="294">
        <v>42000</v>
      </c>
      <c r="E119" s="295"/>
      <c r="F119" s="294">
        <f t="shared" si="6"/>
        <v>42000</v>
      </c>
      <c r="G119" s="295"/>
      <c r="H119" s="71"/>
      <c r="I119" s="335"/>
      <c r="J119" s="336"/>
      <c r="K119" s="337"/>
    </row>
    <row r="120" spans="1:11" s="39" customFormat="1" ht="22.5" customHeight="1" x14ac:dyDescent="0.25">
      <c r="A120" s="154" t="s">
        <v>149</v>
      </c>
      <c r="B120" s="163"/>
      <c r="C120" s="164"/>
      <c r="D120" s="294">
        <v>34500</v>
      </c>
      <c r="E120" s="295"/>
      <c r="F120" s="294">
        <f t="shared" si="6"/>
        <v>34500</v>
      </c>
      <c r="G120" s="295"/>
      <c r="H120" s="71"/>
      <c r="I120" s="335"/>
      <c r="J120" s="336"/>
      <c r="K120" s="337"/>
    </row>
    <row r="121" spans="1:11" x14ac:dyDescent="0.25">
      <c r="A121" s="202" t="s">
        <v>11</v>
      </c>
      <c r="B121" s="202"/>
      <c r="C121" s="202"/>
      <c r="D121" s="292">
        <f>D98+D106+D109+D116</f>
        <v>2359280.36</v>
      </c>
      <c r="E121" s="293"/>
      <c r="F121" s="292">
        <f>F98+F106+F109+F116</f>
        <v>2297280.36</v>
      </c>
      <c r="G121" s="293"/>
      <c r="H121" s="93">
        <f>H98+H106+H109+H116</f>
        <v>-61999.999999999993</v>
      </c>
      <c r="I121" s="196"/>
      <c r="J121" s="196"/>
      <c r="K121" s="196"/>
    </row>
    <row r="122" spans="1:11" x14ac:dyDescent="0.25">
      <c r="A122" s="9"/>
      <c r="B122" s="9"/>
      <c r="C122" s="9"/>
      <c r="D122" s="10"/>
      <c r="E122" s="10"/>
      <c r="F122" s="10"/>
      <c r="G122" s="10"/>
      <c r="H122" s="94"/>
      <c r="I122" s="11"/>
      <c r="J122" s="11"/>
      <c r="K122" s="11"/>
    </row>
    <row r="123" spans="1:11" ht="16.5" customHeight="1" x14ac:dyDescent="0.25">
      <c r="A123" s="214" t="s">
        <v>23</v>
      </c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</row>
    <row r="125" spans="1:11" x14ac:dyDescent="0.25">
      <c r="A125" s="196"/>
      <c r="B125" s="196"/>
      <c r="C125" s="196"/>
      <c r="D125" s="215" t="s">
        <v>5</v>
      </c>
      <c r="E125" s="215"/>
      <c r="F125" s="215" t="s">
        <v>6</v>
      </c>
      <c r="G125" s="215"/>
      <c r="H125" s="92" t="s">
        <v>14</v>
      </c>
      <c r="I125" s="216" t="s">
        <v>13</v>
      </c>
      <c r="J125" s="217"/>
      <c r="K125" s="218"/>
    </row>
    <row r="126" spans="1:11" ht="21" customHeight="1" x14ac:dyDescent="0.25">
      <c r="A126" s="219" t="s">
        <v>15</v>
      </c>
      <c r="B126" s="219"/>
      <c r="C126" s="219"/>
      <c r="D126" s="171">
        <v>212226.62</v>
      </c>
      <c r="E126" s="172"/>
      <c r="F126" s="171">
        <f>D126+H126</f>
        <v>109039.15999999999</v>
      </c>
      <c r="G126" s="172"/>
      <c r="H126" s="59">
        <v>-103187.46</v>
      </c>
      <c r="I126" s="300" t="s">
        <v>198</v>
      </c>
      <c r="J126" s="301"/>
      <c r="K126" s="302"/>
    </row>
    <row r="127" spans="1:11" ht="28.5" customHeight="1" x14ac:dyDescent="0.25">
      <c r="A127" s="222" t="s">
        <v>16</v>
      </c>
      <c r="B127" s="223"/>
      <c r="C127" s="224"/>
      <c r="D127" s="171">
        <v>64092.43</v>
      </c>
      <c r="E127" s="172"/>
      <c r="F127" s="171">
        <f>D127+H127</f>
        <v>32929.839999999997</v>
      </c>
      <c r="G127" s="172"/>
      <c r="H127" s="59">
        <v>-31162.59</v>
      </c>
      <c r="I127" s="310"/>
      <c r="J127" s="311"/>
      <c r="K127" s="312"/>
    </row>
    <row r="128" spans="1:11" ht="30" customHeight="1" x14ac:dyDescent="0.25">
      <c r="A128" s="181" t="s">
        <v>41</v>
      </c>
      <c r="B128" s="182"/>
      <c r="C128" s="183"/>
      <c r="D128" s="171">
        <f>SUM(D129:E131)</f>
        <v>26637.119999999999</v>
      </c>
      <c r="E128" s="228"/>
      <c r="F128" s="171">
        <f t="shared" ref="F128:F129" si="8">D128+H128</f>
        <v>9025.25</v>
      </c>
      <c r="G128" s="229"/>
      <c r="H128" s="59">
        <f>SUM(H129:H131)</f>
        <v>-17611.87</v>
      </c>
      <c r="I128" s="160"/>
      <c r="J128" s="161"/>
      <c r="K128" s="162"/>
    </row>
    <row r="129" spans="1:11" ht="64.5" customHeight="1" x14ac:dyDescent="0.25">
      <c r="A129" s="154" t="s">
        <v>151</v>
      </c>
      <c r="B129" s="163"/>
      <c r="C129" s="164"/>
      <c r="D129" s="294">
        <v>22331.78</v>
      </c>
      <c r="E129" s="295"/>
      <c r="F129" s="294">
        <f t="shared" si="8"/>
        <v>5369.8299999999981</v>
      </c>
      <c r="G129" s="295"/>
      <c r="H129" s="71">
        <v>-16961.95</v>
      </c>
      <c r="I129" s="165" t="s">
        <v>201</v>
      </c>
      <c r="J129" s="166"/>
      <c r="K129" s="167"/>
    </row>
    <row r="130" spans="1:11" ht="17.25" customHeight="1" x14ac:dyDescent="0.25">
      <c r="A130" s="154" t="s">
        <v>39</v>
      </c>
      <c r="B130" s="163"/>
      <c r="C130" s="164"/>
      <c r="D130" s="294">
        <v>2425</v>
      </c>
      <c r="E130" s="295"/>
      <c r="F130" s="294">
        <f>D130+H130</f>
        <v>2425</v>
      </c>
      <c r="G130" s="295"/>
      <c r="H130" s="71"/>
      <c r="I130" s="165"/>
      <c r="J130" s="166"/>
      <c r="K130" s="167"/>
    </row>
    <row r="131" spans="1:11" ht="37.5" customHeight="1" x14ac:dyDescent="0.25">
      <c r="A131" s="154" t="s">
        <v>40</v>
      </c>
      <c r="B131" s="163"/>
      <c r="C131" s="164"/>
      <c r="D131" s="294">
        <v>1880.34</v>
      </c>
      <c r="E131" s="295"/>
      <c r="F131" s="294">
        <f>D131+H131</f>
        <v>1230.42</v>
      </c>
      <c r="G131" s="295"/>
      <c r="H131" s="71">
        <v>-649.91999999999996</v>
      </c>
      <c r="I131" s="349" t="s">
        <v>202</v>
      </c>
      <c r="J131" s="350"/>
      <c r="K131" s="351"/>
    </row>
    <row r="132" spans="1:11" ht="39.75" customHeight="1" x14ac:dyDescent="0.25">
      <c r="A132" s="181" t="s">
        <v>42</v>
      </c>
      <c r="B132" s="182"/>
      <c r="C132" s="183"/>
      <c r="D132" s="171">
        <v>60000</v>
      </c>
      <c r="E132" s="172"/>
      <c r="F132" s="171">
        <f>D132+H132</f>
        <v>0</v>
      </c>
      <c r="G132" s="172"/>
      <c r="H132" s="59">
        <v>-60000</v>
      </c>
      <c r="I132" s="165" t="s">
        <v>206</v>
      </c>
      <c r="J132" s="166"/>
      <c r="K132" s="167"/>
    </row>
    <row r="133" spans="1:11" ht="30" customHeight="1" x14ac:dyDescent="0.25">
      <c r="A133" s="181" t="s">
        <v>20</v>
      </c>
      <c r="B133" s="182"/>
      <c r="C133" s="183"/>
      <c r="D133" s="171">
        <f>SUM(D135:E136)</f>
        <v>296640</v>
      </c>
      <c r="E133" s="172"/>
      <c r="F133" s="171">
        <f>D133+H133</f>
        <v>28000</v>
      </c>
      <c r="G133" s="172"/>
      <c r="H133" s="59">
        <f>SUM(H134:H136)</f>
        <v>-268640</v>
      </c>
      <c r="I133" s="196"/>
      <c r="J133" s="196"/>
      <c r="K133" s="196"/>
    </row>
    <row r="134" spans="1:11" s="3" customFormat="1" ht="64.5" customHeight="1" x14ac:dyDescent="0.25">
      <c r="A134" s="154" t="s">
        <v>197</v>
      </c>
      <c r="B134" s="163"/>
      <c r="C134" s="164"/>
      <c r="D134" s="294"/>
      <c r="E134" s="295"/>
      <c r="F134" s="294">
        <f t="shared" ref="F134" si="9">D134+H134</f>
        <v>28000</v>
      </c>
      <c r="G134" s="296"/>
      <c r="H134" s="78">
        <v>28000</v>
      </c>
      <c r="I134" s="198" t="s">
        <v>208</v>
      </c>
      <c r="J134" s="199"/>
      <c r="K134" s="200"/>
    </row>
    <row r="135" spans="1:11" s="3" customFormat="1" ht="50.25" customHeight="1" x14ac:dyDescent="0.25">
      <c r="A135" s="154" t="s">
        <v>76</v>
      </c>
      <c r="B135" s="163"/>
      <c r="C135" s="164"/>
      <c r="D135" s="294">
        <f>4860*24</f>
        <v>116640</v>
      </c>
      <c r="E135" s="295"/>
      <c r="F135" s="294">
        <f t="shared" ref="F135:F144" si="10">D135+H135</f>
        <v>0</v>
      </c>
      <c r="G135" s="296"/>
      <c r="H135" s="78">
        <v>-116640</v>
      </c>
      <c r="I135" s="211" t="s">
        <v>207</v>
      </c>
      <c r="J135" s="212"/>
      <c r="K135" s="213"/>
    </row>
    <row r="136" spans="1:11" s="3" customFormat="1" ht="54" customHeight="1" x14ac:dyDescent="0.25">
      <c r="A136" s="154" t="s">
        <v>78</v>
      </c>
      <c r="B136" s="163"/>
      <c r="C136" s="164"/>
      <c r="D136" s="294">
        <f>4*45000</f>
        <v>180000</v>
      </c>
      <c r="E136" s="295"/>
      <c r="F136" s="294">
        <f t="shared" si="10"/>
        <v>0</v>
      </c>
      <c r="G136" s="296"/>
      <c r="H136" s="78">
        <v>-180000</v>
      </c>
      <c r="I136" s="211" t="s">
        <v>207</v>
      </c>
      <c r="J136" s="212"/>
      <c r="K136" s="213"/>
    </row>
    <row r="137" spans="1:11" s="124" customFormat="1" ht="48.75" customHeight="1" x14ac:dyDescent="0.25">
      <c r="A137" s="168" t="s">
        <v>58</v>
      </c>
      <c r="B137" s="169"/>
      <c r="C137" s="170"/>
      <c r="D137" s="171">
        <f>SUM(D138:E139)</f>
        <v>52556.43</v>
      </c>
      <c r="E137" s="172"/>
      <c r="F137" s="171">
        <f t="shared" si="10"/>
        <v>0</v>
      </c>
      <c r="G137" s="172"/>
      <c r="H137" s="59">
        <f>H138+H139</f>
        <v>-52556.43</v>
      </c>
      <c r="I137" s="211" t="s">
        <v>207</v>
      </c>
      <c r="J137" s="212"/>
      <c r="K137" s="213"/>
    </row>
    <row r="138" spans="1:11" s="3" customFormat="1" ht="115.5" customHeight="1" x14ac:dyDescent="0.25">
      <c r="A138" s="205" t="s">
        <v>114</v>
      </c>
      <c r="B138" s="206"/>
      <c r="C138" s="207"/>
      <c r="D138" s="294">
        <v>19724</v>
      </c>
      <c r="E138" s="295"/>
      <c r="F138" s="294">
        <f>D138+H138</f>
        <v>0</v>
      </c>
      <c r="G138" s="296"/>
      <c r="H138" s="71">
        <v>-19724</v>
      </c>
      <c r="I138" s="165"/>
      <c r="J138" s="166"/>
      <c r="K138" s="167"/>
    </row>
    <row r="139" spans="1:11" s="3" customFormat="1" ht="128.25" customHeight="1" x14ac:dyDescent="0.25">
      <c r="A139" s="205" t="s">
        <v>115</v>
      </c>
      <c r="B139" s="206"/>
      <c r="C139" s="207"/>
      <c r="D139" s="294">
        <v>32832.43</v>
      </c>
      <c r="E139" s="295"/>
      <c r="F139" s="294">
        <f t="shared" ref="F139" si="11">D139+H139</f>
        <v>0</v>
      </c>
      <c r="G139" s="296"/>
      <c r="H139" s="71">
        <v>-32832.43</v>
      </c>
      <c r="I139" s="165"/>
      <c r="J139" s="166"/>
      <c r="K139" s="167"/>
    </row>
    <row r="140" spans="1:11" s="42" customFormat="1" ht="47.25" customHeight="1" x14ac:dyDescent="0.25">
      <c r="A140" s="173" t="s">
        <v>92</v>
      </c>
      <c r="B140" s="174"/>
      <c r="C140" s="175"/>
      <c r="D140" s="254">
        <f>SUM(D141:E144)</f>
        <v>32240</v>
      </c>
      <c r="E140" s="289"/>
      <c r="F140" s="254">
        <f t="shared" si="10"/>
        <v>0</v>
      </c>
      <c r="G140" s="289"/>
      <c r="H140" s="78">
        <f>H141+H142+H143+H144</f>
        <v>-32240</v>
      </c>
      <c r="I140" s="198" t="s">
        <v>207</v>
      </c>
      <c r="J140" s="199"/>
      <c r="K140" s="200"/>
    </row>
    <row r="141" spans="1:11" s="42" customFormat="1" ht="13.5" customHeight="1" x14ac:dyDescent="0.25">
      <c r="A141" s="205" t="s">
        <v>93</v>
      </c>
      <c r="B141" s="206"/>
      <c r="C141" s="207"/>
      <c r="D141" s="290">
        <v>8680</v>
      </c>
      <c r="E141" s="291"/>
      <c r="F141" s="290">
        <f t="shared" si="10"/>
        <v>0</v>
      </c>
      <c r="G141" s="291"/>
      <c r="H141" s="71">
        <v>-8680</v>
      </c>
      <c r="I141" s="178"/>
      <c r="J141" s="179"/>
      <c r="K141" s="180"/>
    </row>
    <row r="142" spans="1:11" s="42" customFormat="1" ht="13.5" customHeight="1" x14ac:dyDescent="0.25">
      <c r="A142" s="205" t="s">
        <v>94</v>
      </c>
      <c r="B142" s="206"/>
      <c r="C142" s="207"/>
      <c r="D142" s="290">
        <v>6200</v>
      </c>
      <c r="E142" s="291"/>
      <c r="F142" s="290">
        <f t="shared" si="10"/>
        <v>0</v>
      </c>
      <c r="G142" s="291"/>
      <c r="H142" s="71">
        <v>-6200</v>
      </c>
      <c r="I142" s="178"/>
      <c r="J142" s="179"/>
      <c r="K142" s="180"/>
    </row>
    <row r="143" spans="1:11" s="42" customFormat="1" ht="13.5" customHeight="1" x14ac:dyDescent="0.25">
      <c r="A143" s="205" t="s">
        <v>95</v>
      </c>
      <c r="B143" s="206"/>
      <c r="C143" s="207"/>
      <c r="D143" s="290">
        <v>7440</v>
      </c>
      <c r="E143" s="291"/>
      <c r="F143" s="290">
        <f t="shared" si="10"/>
        <v>0</v>
      </c>
      <c r="G143" s="291"/>
      <c r="H143" s="71">
        <v>-7440</v>
      </c>
      <c r="I143" s="178"/>
      <c r="J143" s="179"/>
      <c r="K143" s="180"/>
    </row>
    <row r="144" spans="1:11" s="42" customFormat="1" ht="14.25" customHeight="1" x14ac:dyDescent="0.25">
      <c r="A144" s="205" t="s">
        <v>96</v>
      </c>
      <c r="B144" s="206"/>
      <c r="C144" s="207"/>
      <c r="D144" s="290">
        <v>9920</v>
      </c>
      <c r="E144" s="291"/>
      <c r="F144" s="290">
        <f t="shared" si="10"/>
        <v>0</v>
      </c>
      <c r="G144" s="291"/>
      <c r="H144" s="71">
        <v>-9920</v>
      </c>
      <c r="I144" s="178"/>
      <c r="J144" s="179"/>
      <c r="K144" s="180"/>
    </row>
    <row r="145" spans="1:11" x14ac:dyDescent="0.25">
      <c r="A145" s="202" t="s">
        <v>11</v>
      </c>
      <c r="B145" s="202"/>
      <c r="C145" s="202"/>
      <c r="D145" s="292">
        <f>D126+D127+D128+D132+D133+D137+D140</f>
        <v>744392.6</v>
      </c>
      <c r="E145" s="293"/>
      <c r="F145" s="292">
        <f>F126+F127+F128+F132+F133+F137+F140</f>
        <v>178994.25</v>
      </c>
      <c r="G145" s="293"/>
      <c r="H145" s="93">
        <f>H126+H127+H128+H132+H133+H137+H140</f>
        <v>-565398.35000000009</v>
      </c>
      <c r="I145" s="196"/>
      <c r="J145" s="196"/>
      <c r="K145" s="196"/>
    </row>
    <row r="146" spans="1:11" ht="12" customHeight="1" x14ac:dyDescent="0.25">
      <c r="A146" s="119"/>
      <c r="B146" s="119"/>
      <c r="C146" s="119"/>
      <c r="D146" s="119"/>
      <c r="E146" s="119"/>
      <c r="F146" s="119"/>
      <c r="G146" s="119"/>
      <c r="H146" s="95"/>
      <c r="I146" s="119"/>
      <c r="J146" s="119"/>
      <c r="K146" s="119"/>
    </row>
    <row r="147" spans="1:11" ht="46.5" customHeight="1" x14ac:dyDescent="0.25">
      <c r="A147" s="153" t="s">
        <v>43</v>
      </c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1" ht="30.75" customHeight="1" x14ac:dyDescent="0.25">
      <c r="A148" s="153" t="s">
        <v>106</v>
      </c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</row>
    <row r="149" spans="1:11" ht="30.75" customHeight="1" x14ac:dyDescent="0.25">
      <c r="A149" s="119"/>
      <c r="B149" s="119"/>
      <c r="C149" s="119"/>
      <c r="D149" s="119"/>
      <c r="E149" s="119"/>
      <c r="F149" s="119"/>
      <c r="G149" s="119"/>
      <c r="H149" s="95"/>
      <c r="I149" s="119"/>
      <c r="J149" s="119"/>
      <c r="K149" s="119"/>
    </row>
    <row r="150" spans="1:11" ht="23.25" customHeight="1" x14ac:dyDescent="0.25">
      <c r="A150" s="116"/>
      <c r="B150" s="117"/>
      <c r="C150" s="117"/>
      <c r="D150" s="117"/>
      <c r="E150" s="117"/>
      <c r="F150" s="117"/>
      <c r="G150" s="117"/>
      <c r="H150" s="123"/>
      <c r="I150" s="117"/>
      <c r="J150" s="118"/>
    </row>
    <row r="151" spans="1:11" ht="15" customHeight="1" x14ac:dyDescent="0.25">
      <c r="A151" s="210"/>
      <c r="B151" s="210"/>
      <c r="C151" s="210"/>
      <c r="D151" s="210"/>
      <c r="E151" s="210"/>
      <c r="F151" s="210"/>
      <c r="G151" s="210"/>
      <c r="H151" s="210"/>
      <c r="I151" s="210"/>
      <c r="J151" s="210"/>
      <c r="K151" s="210"/>
    </row>
    <row r="152" spans="1:11" ht="117.75" customHeight="1" x14ac:dyDescent="0.25">
      <c r="A152" s="153" t="s">
        <v>44</v>
      </c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</row>
    <row r="153" spans="1:11" x14ac:dyDescent="0.25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</row>
    <row r="154" spans="1:11" x14ac:dyDescent="0.25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</row>
    <row r="155" spans="1:11" x14ac:dyDescent="0.25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  <c r="K155" s="201"/>
    </row>
    <row r="156" spans="1:11" x14ac:dyDescent="0.25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  <c r="K156" s="201"/>
    </row>
    <row r="157" spans="1:11" x14ac:dyDescent="0.25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</row>
    <row r="158" spans="1:11" x14ac:dyDescent="0.25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  <c r="K158" s="201"/>
    </row>
    <row r="159" spans="1:11" x14ac:dyDescent="0.25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  <c r="K159" s="201"/>
    </row>
    <row r="160" spans="1:11" x14ac:dyDescent="0.25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</row>
    <row r="161" spans="1:11" x14ac:dyDescent="0.25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</row>
  </sheetData>
  <mergeCells count="479">
    <mergeCell ref="A105:C105"/>
    <mergeCell ref="D105:E105"/>
    <mergeCell ref="F105:G105"/>
    <mergeCell ref="I105:K105"/>
    <mergeCell ref="A134:C134"/>
    <mergeCell ref="D134:E134"/>
    <mergeCell ref="F134:G134"/>
    <mergeCell ref="I134:K134"/>
    <mergeCell ref="I141:K14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23:C23"/>
    <mergeCell ref="D23:E23"/>
    <mergeCell ref="F23:G23"/>
    <mergeCell ref="H23:J23"/>
    <mergeCell ref="A27:J27"/>
    <mergeCell ref="A29:J29"/>
    <mergeCell ref="A21:C21"/>
    <mergeCell ref="D21:E21"/>
    <mergeCell ref="F21:G21"/>
    <mergeCell ref="H21:J21"/>
    <mergeCell ref="A22:C22"/>
    <mergeCell ref="D22:E22"/>
    <mergeCell ref="F22:G22"/>
    <mergeCell ref="H22:J22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A36:C36"/>
    <mergeCell ref="D36:E36"/>
    <mergeCell ref="F36:G36"/>
    <mergeCell ref="I36:K36"/>
    <mergeCell ref="A37:C37"/>
    <mergeCell ref="D37:E37"/>
    <mergeCell ref="F37:G37"/>
    <mergeCell ref="I37:K37"/>
    <mergeCell ref="F33:G33"/>
    <mergeCell ref="A34:C3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71:C71"/>
    <mergeCell ref="D71:E71"/>
    <mergeCell ref="F71:G71"/>
    <mergeCell ref="I71:K71"/>
    <mergeCell ref="A66:C66"/>
    <mergeCell ref="D66:E66"/>
    <mergeCell ref="F66:G66"/>
    <mergeCell ref="I66:K66"/>
    <mergeCell ref="A67:C67"/>
    <mergeCell ref="D67:E67"/>
    <mergeCell ref="F67:G67"/>
    <mergeCell ref="I67:K67"/>
    <mergeCell ref="A69:C69"/>
    <mergeCell ref="D69:E69"/>
    <mergeCell ref="F69:G69"/>
    <mergeCell ref="I69:K69"/>
    <mergeCell ref="A70:C70"/>
    <mergeCell ref="D70:E70"/>
    <mergeCell ref="F70:G70"/>
    <mergeCell ref="I70:K70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91:C91"/>
    <mergeCell ref="D91:E91"/>
    <mergeCell ref="F91:G91"/>
    <mergeCell ref="I91:K91"/>
    <mergeCell ref="A95:K95"/>
    <mergeCell ref="A96:K96"/>
    <mergeCell ref="A88:C88"/>
    <mergeCell ref="D88:E88"/>
    <mergeCell ref="F88:G88"/>
    <mergeCell ref="I88:K88"/>
    <mergeCell ref="A89:C89"/>
    <mergeCell ref="D89:E89"/>
    <mergeCell ref="F89:G89"/>
    <mergeCell ref="I89:K89"/>
    <mergeCell ref="A90:C90"/>
    <mergeCell ref="D90:E90"/>
    <mergeCell ref="F90:G90"/>
    <mergeCell ref="I90:K90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I107:K107"/>
    <mergeCell ref="A112:C112"/>
    <mergeCell ref="D112:E112"/>
    <mergeCell ref="F112:G112"/>
    <mergeCell ref="A113:C113"/>
    <mergeCell ref="D113:E113"/>
    <mergeCell ref="F113:G113"/>
    <mergeCell ref="A110:C110"/>
    <mergeCell ref="D110:E110"/>
    <mergeCell ref="F110:G110"/>
    <mergeCell ref="A111:C111"/>
    <mergeCell ref="D111:E111"/>
    <mergeCell ref="F111:G111"/>
    <mergeCell ref="I110:K113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D127:E127"/>
    <mergeCell ref="F127:G127"/>
    <mergeCell ref="A128:C128"/>
    <mergeCell ref="D128:E128"/>
    <mergeCell ref="F128:G128"/>
    <mergeCell ref="I128:K128"/>
    <mergeCell ref="A123:K123"/>
    <mergeCell ref="A125:C125"/>
    <mergeCell ref="D125:E125"/>
    <mergeCell ref="F125:G125"/>
    <mergeCell ref="I125:K125"/>
    <mergeCell ref="A126:C126"/>
    <mergeCell ref="D126:E126"/>
    <mergeCell ref="F126:G126"/>
    <mergeCell ref="I126:K127"/>
    <mergeCell ref="A127:C127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36:C136"/>
    <mergeCell ref="D136:E136"/>
    <mergeCell ref="F136:G136"/>
    <mergeCell ref="I136:K136"/>
    <mergeCell ref="A137:C137"/>
    <mergeCell ref="D137:E137"/>
    <mergeCell ref="F137:G137"/>
    <mergeCell ref="I137:K137"/>
    <mergeCell ref="A133:C133"/>
    <mergeCell ref="D133:E133"/>
    <mergeCell ref="F133:G133"/>
    <mergeCell ref="I133:K133"/>
    <mergeCell ref="A135:C135"/>
    <mergeCell ref="D135:E135"/>
    <mergeCell ref="F135:G135"/>
    <mergeCell ref="I135:K135"/>
    <mergeCell ref="A140:C140"/>
    <mergeCell ref="D140:E140"/>
    <mergeCell ref="F140:G140"/>
    <mergeCell ref="I140:K140"/>
    <mergeCell ref="A141:C141"/>
    <mergeCell ref="D141:E141"/>
    <mergeCell ref="F141:G141"/>
    <mergeCell ref="A138:C138"/>
    <mergeCell ref="D138:E138"/>
    <mergeCell ref="F138:G138"/>
    <mergeCell ref="I138:K138"/>
    <mergeCell ref="A139:C139"/>
    <mergeCell ref="D139:E139"/>
    <mergeCell ref="F139:G139"/>
    <mergeCell ref="I139:K139"/>
    <mergeCell ref="A144:C144"/>
    <mergeCell ref="D144:E144"/>
    <mergeCell ref="F144:G144"/>
    <mergeCell ref="I142:K142"/>
    <mergeCell ref="I143:K143"/>
    <mergeCell ref="I144:K144"/>
    <mergeCell ref="A145:C145"/>
    <mergeCell ref="D145:E145"/>
    <mergeCell ref="F145:G145"/>
    <mergeCell ref="I145:K145"/>
    <mergeCell ref="A142:C142"/>
    <mergeCell ref="D142:E142"/>
    <mergeCell ref="F142:G142"/>
    <mergeCell ref="A143:C143"/>
    <mergeCell ref="D143:E143"/>
    <mergeCell ref="F143:G143"/>
    <mergeCell ref="A161:K161"/>
    <mergeCell ref="A155:K155"/>
    <mergeCell ref="A156:K156"/>
    <mergeCell ref="A157:K157"/>
    <mergeCell ref="A158:K158"/>
    <mergeCell ref="A159:K159"/>
    <mergeCell ref="A160:K160"/>
    <mergeCell ref="A147:K147"/>
    <mergeCell ref="A148:K148"/>
    <mergeCell ref="A151:K151"/>
    <mergeCell ref="A152:K152"/>
    <mergeCell ref="A153:K153"/>
    <mergeCell ref="A154:K154"/>
  </mergeCells>
  <pageMargins left="0.70866141732283472" right="0.31496062992125984" top="0.35433070866141736" bottom="0.35433070866141736" header="0.31496062992125984" footer="0.31496062992125984"/>
  <pageSetup paperSize="9" scale="69" fitToHeight="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abSelected="1" topLeftCell="A78" workbookViewId="0">
      <selection activeCell="N83" sqref="N83"/>
    </sheetView>
  </sheetViews>
  <sheetFormatPr defaultRowHeight="15" x14ac:dyDescent="0.25"/>
  <cols>
    <col min="3" max="3" width="15" customWidth="1"/>
    <col min="4" max="7" width="10.7109375" customWidth="1"/>
    <col min="8" max="8" width="20.7109375" style="89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348"/>
      <c r="B5" s="317"/>
      <c r="C5" s="317"/>
      <c r="D5" s="317"/>
      <c r="E5" s="317"/>
      <c r="F5" s="317"/>
      <c r="G5" s="317"/>
      <c r="H5" s="317"/>
      <c r="I5" s="317"/>
      <c r="J5" s="89"/>
    </row>
    <row r="6" spans="1:10" x14ac:dyDescent="0.25">
      <c r="A6" s="316" t="s">
        <v>216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45.5" customHeight="1" x14ac:dyDescent="0.25">
      <c r="A10" s="282" t="s">
        <v>45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62.25" customHeight="1" x14ac:dyDescent="0.25">
      <c r="A11" s="277" t="s">
        <v>229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63.75" customHeight="1" x14ac:dyDescent="0.25">
      <c r="A13" s="277" t="s">
        <v>182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38.25" customHeight="1" x14ac:dyDescent="0.25">
      <c r="A14" s="131"/>
      <c r="B14" s="132"/>
      <c r="C14" s="132"/>
      <c r="D14" s="132"/>
      <c r="E14" s="132"/>
      <c r="F14" s="132"/>
      <c r="G14" s="132"/>
      <c r="H14" s="136"/>
      <c r="I14" s="132"/>
      <c r="J14" s="133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192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1" ht="15.75" x14ac:dyDescent="0.25">
      <c r="A17" s="2"/>
      <c r="B17" s="135"/>
      <c r="C17" s="135"/>
      <c r="D17" s="135"/>
      <c r="E17" s="135"/>
      <c r="F17" s="135"/>
      <c r="G17" s="135"/>
      <c r="H17" s="138"/>
      <c r="I17" s="135"/>
      <c r="J17" s="135"/>
    </row>
    <row r="18" spans="1:11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1" ht="30" customHeight="1" x14ac:dyDescent="0.25">
      <c r="A19" s="258" t="s">
        <v>7</v>
      </c>
      <c r="B19" s="259"/>
      <c r="C19" s="259"/>
      <c r="D19" s="315">
        <v>6838212</v>
      </c>
      <c r="E19" s="315"/>
      <c r="F19" s="315">
        <f>D19+H19</f>
        <v>6838212</v>
      </c>
      <c r="G19" s="315"/>
      <c r="H19" s="355"/>
      <c r="I19" s="355"/>
      <c r="J19" s="355"/>
    </row>
    <row r="20" spans="1:11" ht="15.75" x14ac:dyDescent="0.25">
      <c r="A20" s="258" t="s">
        <v>8</v>
      </c>
      <c r="B20" s="259"/>
      <c r="C20" s="259"/>
      <c r="D20" s="315">
        <v>2297280.36</v>
      </c>
      <c r="E20" s="315"/>
      <c r="F20" s="315">
        <f>D20+H20</f>
        <v>2297280.36</v>
      </c>
      <c r="G20" s="315"/>
      <c r="H20" s="285"/>
      <c r="I20" s="285"/>
      <c r="J20" s="285"/>
    </row>
    <row r="21" spans="1:11" ht="15.75" x14ac:dyDescent="0.25">
      <c r="A21" s="258" t="s">
        <v>9</v>
      </c>
      <c r="B21" s="259"/>
      <c r="C21" s="259"/>
      <c r="D21" s="315">
        <v>0</v>
      </c>
      <c r="E21" s="315"/>
      <c r="F21" s="315">
        <f>D21+H21</f>
        <v>0</v>
      </c>
      <c r="G21" s="315"/>
      <c r="H21" s="285"/>
      <c r="I21" s="285"/>
      <c r="J21" s="285"/>
    </row>
    <row r="22" spans="1:11" ht="51.75" customHeight="1" x14ac:dyDescent="0.25">
      <c r="A22" s="263" t="s">
        <v>10</v>
      </c>
      <c r="B22" s="264"/>
      <c r="C22" s="265"/>
      <c r="D22" s="315">
        <v>178994.25</v>
      </c>
      <c r="E22" s="315"/>
      <c r="F22" s="315">
        <f>D22+H22</f>
        <v>178994.25</v>
      </c>
      <c r="G22" s="315"/>
      <c r="H22" s="285"/>
      <c r="I22" s="285"/>
      <c r="J22" s="285"/>
    </row>
    <row r="23" spans="1:11" ht="15.75" x14ac:dyDescent="0.25">
      <c r="A23" s="266" t="s">
        <v>11</v>
      </c>
      <c r="B23" s="268"/>
      <c r="C23" s="268"/>
      <c r="D23" s="313">
        <f>D19+D20+D21+D22</f>
        <v>9314486.6099999994</v>
      </c>
      <c r="E23" s="313"/>
      <c r="F23" s="313">
        <f>D23+H23</f>
        <v>9314486.6099999994</v>
      </c>
      <c r="G23" s="313"/>
      <c r="H23" s="287">
        <f>H19+H20+H21+H22</f>
        <v>0</v>
      </c>
      <c r="I23" s="314"/>
      <c r="J23" s="314"/>
    </row>
    <row r="24" spans="1:11" ht="15.75" x14ac:dyDescent="0.25">
      <c r="A24" s="19"/>
      <c r="B24" s="20"/>
      <c r="C24" s="20"/>
      <c r="D24" s="58"/>
      <c r="E24" s="58"/>
      <c r="F24" s="58"/>
      <c r="G24" s="58"/>
      <c r="H24" s="90"/>
      <c r="I24" s="10"/>
      <c r="J24" s="10"/>
    </row>
    <row r="25" spans="1:11" ht="15.75" x14ac:dyDescent="0.25">
      <c r="A25" s="19"/>
      <c r="B25" s="20"/>
      <c r="C25" s="20"/>
      <c r="D25" s="58"/>
      <c r="E25" s="58"/>
      <c r="F25" s="58"/>
      <c r="G25" s="58"/>
      <c r="H25" s="90"/>
      <c r="I25" s="10"/>
      <c r="J25" s="10"/>
    </row>
    <row r="26" spans="1:11" ht="15.75" x14ac:dyDescent="0.25">
      <c r="A26" s="19"/>
      <c r="B26" s="20"/>
      <c r="C26" s="20"/>
      <c r="D26" s="10"/>
      <c r="E26" s="21"/>
      <c r="F26" s="10"/>
      <c r="G26" s="21"/>
      <c r="H26" s="90"/>
      <c r="I26" s="10"/>
      <c r="J26" s="10"/>
    </row>
    <row r="27" spans="1:11" ht="15.75" x14ac:dyDescent="0.25">
      <c r="A27" s="272" t="s">
        <v>193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25">
      <c r="A28" s="128"/>
      <c r="B28" s="128"/>
      <c r="C28" s="128"/>
      <c r="D28" s="128"/>
      <c r="E28" s="128"/>
      <c r="F28" s="128"/>
      <c r="G28" s="128"/>
      <c r="H28" s="138"/>
      <c r="I28" s="128"/>
      <c r="J28" s="128"/>
    </row>
    <row r="29" spans="1:11" x14ac:dyDescent="0.25">
      <c r="A29" s="257" t="s">
        <v>12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ht="10.5" customHeight="1" x14ac:dyDescent="0.25">
      <c r="A30" s="137"/>
      <c r="B30" s="137"/>
      <c r="C30" s="137"/>
      <c r="D30" s="137"/>
      <c r="E30" s="137"/>
      <c r="F30" s="137"/>
      <c r="G30" s="137"/>
      <c r="H30" s="91"/>
      <c r="I30" s="137"/>
      <c r="J30" s="137"/>
    </row>
    <row r="31" spans="1:11" s="3" customFormat="1" x14ac:dyDescent="0.25">
      <c r="A31" s="196"/>
      <c r="B31" s="196"/>
      <c r="C31" s="196"/>
      <c r="D31" s="215" t="s">
        <v>24</v>
      </c>
      <c r="E31" s="215"/>
      <c r="F31" s="215" t="s">
        <v>6</v>
      </c>
      <c r="G31" s="215"/>
      <c r="H31" s="92" t="s">
        <v>14</v>
      </c>
      <c r="I31" s="216" t="s">
        <v>13</v>
      </c>
      <c r="J31" s="217"/>
      <c r="K31" s="218"/>
    </row>
    <row r="32" spans="1:11" s="3" customFormat="1" ht="38.25" customHeight="1" x14ac:dyDescent="0.25">
      <c r="A32" s="256" t="s">
        <v>15</v>
      </c>
      <c r="B32" s="256"/>
      <c r="C32" s="256"/>
      <c r="D32" s="171">
        <v>3263199.53</v>
      </c>
      <c r="E32" s="172"/>
      <c r="F32" s="171">
        <f t="shared" ref="F32:F39" si="0">D32+H32</f>
        <v>3263199.53</v>
      </c>
      <c r="G32" s="172"/>
      <c r="H32" s="134"/>
      <c r="I32" s="300"/>
      <c r="J32" s="301"/>
      <c r="K32" s="302"/>
    </row>
    <row r="33" spans="1:11" s="3" customFormat="1" ht="33.75" customHeight="1" x14ac:dyDescent="0.25">
      <c r="A33" s="181" t="s">
        <v>16</v>
      </c>
      <c r="B33" s="182"/>
      <c r="C33" s="183"/>
      <c r="D33" s="254">
        <v>985486.25</v>
      </c>
      <c r="E33" s="255"/>
      <c r="F33" s="171">
        <f t="shared" si="0"/>
        <v>985486.25</v>
      </c>
      <c r="G33" s="172"/>
      <c r="H33" s="134"/>
      <c r="I33" s="310"/>
      <c r="J33" s="311"/>
      <c r="K33" s="312"/>
    </row>
    <row r="34" spans="1:11" s="3" customFormat="1" x14ac:dyDescent="0.25">
      <c r="A34" s="256" t="s">
        <v>18</v>
      </c>
      <c r="B34" s="256"/>
      <c r="C34" s="256"/>
      <c r="D34" s="171">
        <f>D35+D36+D38</f>
        <v>17292</v>
      </c>
      <c r="E34" s="172"/>
      <c r="F34" s="171">
        <f t="shared" si="0"/>
        <v>17292</v>
      </c>
      <c r="G34" s="172"/>
      <c r="H34" s="59"/>
      <c r="I34" s="244"/>
      <c r="J34" s="244"/>
      <c r="K34" s="244"/>
    </row>
    <row r="35" spans="1:11" s="3" customFormat="1" ht="15" customHeight="1" x14ac:dyDescent="0.25">
      <c r="A35" s="252" t="s">
        <v>25</v>
      </c>
      <c r="B35" s="253"/>
      <c r="C35" s="197"/>
      <c r="D35" s="294">
        <v>14400</v>
      </c>
      <c r="E35" s="295"/>
      <c r="F35" s="294">
        <f t="shared" si="0"/>
        <v>14400</v>
      </c>
      <c r="G35" s="296"/>
      <c r="H35" s="71"/>
      <c r="I35" s="165"/>
      <c r="J35" s="166"/>
      <c r="K35" s="167"/>
    </row>
    <row r="36" spans="1:11" s="3" customFormat="1" x14ac:dyDescent="0.25">
      <c r="A36" s="252" t="s">
        <v>26</v>
      </c>
      <c r="B36" s="253"/>
      <c r="C36" s="197"/>
      <c r="D36" s="294">
        <v>2640</v>
      </c>
      <c r="E36" s="295"/>
      <c r="F36" s="294">
        <f t="shared" si="0"/>
        <v>2640</v>
      </c>
      <c r="G36" s="296"/>
      <c r="H36" s="71"/>
      <c r="I36" s="244"/>
      <c r="J36" s="244"/>
      <c r="K36" s="244"/>
    </row>
    <row r="37" spans="1:11" s="3" customFormat="1" ht="41.25" hidden="1" customHeight="1" x14ac:dyDescent="0.25">
      <c r="A37" s="252" t="s">
        <v>27</v>
      </c>
      <c r="B37" s="253"/>
      <c r="C37" s="197"/>
      <c r="D37" s="294">
        <v>1320</v>
      </c>
      <c r="E37" s="295"/>
      <c r="F37" s="294">
        <f t="shared" si="0"/>
        <v>0</v>
      </c>
      <c r="G37" s="296"/>
      <c r="H37" s="71">
        <v>-1320</v>
      </c>
      <c r="I37" s="165" t="s">
        <v>174</v>
      </c>
      <c r="J37" s="166"/>
      <c r="K37" s="167"/>
    </row>
    <row r="38" spans="1:11" s="3" customFormat="1" ht="25.5" customHeight="1" x14ac:dyDescent="0.25">
      <c r="A38" s="154" t="s">
        <v>28</v>
      </c>
      <c r="B38" s="193"/>
      <c r="C38" s="194"/>
      <c r="D38" s="294">
        <v>252</v>
      </c>
      <c r="E38" s="295"/>
      <c r="F38" s="294">
        <f t="shared" si="0"/>
        <v>252</v>
      </c>
      <c r="G38" s="296"/>
      <c r="H38" s="71"/>
      <c r="I38" s="165"/>
      <c r="J38" s="166"/>
      <c r="K38" s="167"/>
    </row>
    <row r="39" spans="1:11" s="3" customFormat="1" ht="39.75" hidden="1" customHeight="1" x14ac:dyDescent="0.25">
      <c r="A39" s="252" t="s">
        <v>47</v>
      </c>
      <c r="B39" s="253"/>
      <c r="C39" s="197"/>
      <c r="D39" s="294">
        <v>1674</v>
      </c>
      <c r="E39" s="295"/>
      <c r="F39" s="294">
        <f t="shared" si="0"/>
        <v>0</v>
      </c>
      <c r="G39" s="296"/>
      <c r="H39" s="71">
        <v>-1674</v>
      </c>
      <c r="I39" s="165" t="s">
        <v>174</v>
      </c>
      <c r="J39" s="166"/>
      <c r="K39" s="167"/>
    </row>
    <row r="40" spans="1:11" s="3" customFormat="1" ht="29.25" customHeight="1" x14ac:dyDescent="0.25">
      <c r="A40" s="181" t="s">
        <v>17</v>
      </c>
      <c r="B40" s="182"/>
      <c r="C40" s="183"/>
      <c r="D40" s="171">
        <f>SUM(D41:E43)</f>
        <v>364756.62</v>
      </c>
      <c r="E40" s="172"/>
      <c r="F40" s="171">
        <f>H40+D40</f>
        <v>361461.61</v>
      </c>
      <c r="G40" s="172"/>
      <c r="H40" s="59">
        <f>SUM(H41:H43)</f>
        <v>-3295.01</v>
      </c>
      <c r="I40" s="244"/>
      <c r="J40" s="244"/>
      <c r="K40" s="244"/>
    </row>
    <row r="41" spans="1:11" s="3" customFormat="1" ht="38.25" customHeight="1" x14ac:dyDescent="0.25">
      <c r="A41" s="154" t="s">
        <v>29</v>
      </c>
      <c r="B41" s="163"/>
      <c r="C41" s="164"/>
      <c r="D41" s="294">
        <v>352110</v>
      </c>
      <c r="E41" s="295"/>
      <c r="F41" s="294">
        <f>H41+D41</f>
        <v>352110</v>
      </c>
      <c r="G41" s="296"/>
      <c r="H41" s="71"/>
      <c r="I41" s="349"/>
      <c r="J41" s="350"/>
      <c r="K41" s="351"/>
    </row>
    <row r="42" spans="1:11" s="3" customFormat="1" ht="51" customHeight="1" x14ac:dyDescent="0.25">
      <c r="A42" s="154" t="s">
        <v>30</v>
      </c>
      <c r="B42" s="163"/>
      <c r="C42" s="164"/>
      <c r="D42" s="294">
        <v>5406.38</v>
      </c>
      <c r="E42" s="295"/>
      <c r="F42" s="294">
        <f>H42+D42</f>
        <v>2111.37</v>
      </c>
      <c r="G42" s="296"/>
      <c r="H42" s="71">
        <v>-3295.01</v>
      </c>
      <c r="I42" s="165" t="s">
        <v>215</v>
      </c>
      <c r="J42" s="166"/>
      <c r="K42" s="167"/>
    </row>
    <row r="43" spans="1:11" s="3" customFormat="1" ht="52.5" customHeight="1" x14ac:dyDescent="0.25">
      <c r="A43" s="154" t="s">
        <v>52</v>
      </c>
      <c r="B43" s="163"/>
      <c r="C43" s="164"/>
      <c r="D43" s="294">
        <v>7240.24</v>
      </c>
      <c r="E43" s="295"/>
      <c r="F43" s="294">
        <f>H43+D43</f>
        <v>7240.24</v>
      </c>
      <c r="G43" s="296"/>
      <c r="H43" s="71"/>
      <c r="I43" s="349"/>
      <c r="J43" s="350"/>
      <c r="K43" s="351"/>
    </row>
    <row r="44" spans="1:11" s="3" customFormat="1" ht="39" customHeight="1" x14ac:dyDescent="0.25">
      <c r="A44" s="181" t="s">
        <v>19</v>
      </c>
      <c r="B44" s="182"/>
      <c r="C44" s="183"/>
      <c r="D44" s="171">
        <f>SUM(D45:E51)</f>
        <v>224902.39999999999</v>
      </c>
      <c r="E44" s="172"/>
      <c r="F44" s="171">
        <f>D44+H44</f>
        <v>225513.19999999998</v>
      </c>
      <c r="G44" s="172"/>
      <c r="H44" s="59">
        <f>SUM(H45:H51)</f>
        <v>610.79999999999995</v>
      </c>
      <c r="I44" s="178"/>
      <c r="J44" s="179"/>
      <c r="K44" s="180"/>
    </row>
    <row r="45" spans="1:11" s="3" customFormat="1" ht="26.25" customHeight="1" x14ac:dyDescent="0.25">
      <c r="A45" s="154" t="s">
        <v>31</v>
      </c>
      <c r="B45" s="163"/>
      <c r="C45" s="164"/>
      <c r="D45" s="290">
        <v>22524</v>
      </c>
      <c r="E45" s="291"/>
      <c r="F45" s="294">
        <f t="shared" ref="F45:F51" si="1">D45+H45</f>
        <v>22524</v>
      </c>
      <c r="G45" s="296"/>
      <c r="H45" s="71"/>
      <c r="I45" s="165"/>
      <c r="J45" s="166"/>
      <c r="K45" s="167"/>
    </row>
    <row r="46" spans="1:11" s="3" customFormat="1" ht="105" customHeight="1" x14ac:dyDescent="0.25">
      <c r="A46" s="154" t="s">
        <v>83</v>
      </c>
      <c r="B46" s="163"/>
      <c r="C46" s="164"/>
      <c r="D46" s="290">
        <v>19000</v>
      </c>
      <c r="E46" s="291"/>
      <c r="F46" s="294">
        <f t="shared" si="1"/>
        <v>19000</v>
      </c>
      <c r="G46" s="296"/>
      <c r="H46" s="71"/>
      <c r="I46" s="165"/>
      <c r="J46" s="166"/>
      <c r="K46" s="167"/>
    </row>
    <row r="47" spans="1:11" s="3" customFormat="1" ht="28.5" customHeight="1" x14ac:dyDescent="0.25">
      <c r="A47" s="154" t="s">
        <v>32</v>
      </c>
      <c r="B47" s="163"/>
      <c r="C47" s="164"/>
      <c r="D47" s="290">
        <v>6000</v>
      </c>
      <c r="E47" s="291"/>
      <c r="F47" s="294">
        <f t="shared" si="1"/>
        <v>6000</v>
      </c>
      <c r="G47" s="296"/>
      <c r="H47" s="71"/>
      <c r="I47" s="165"/>
      <c r="J47" s="166"/>
      <c r="K47" s="167"/>
    </row>
    <row r="48" spans="1:11" s="3" customFormat="1" ht="92.25" customHeight="1" x14ac:dyDescent="0.25">
      <c r="A48" s="154" t="s">
        <v>61</v>
      </c>
      <c r="B48" s="163"/>
      <c r="C48" s="164"/>
      <c r="D48" s="290">
        <v>112838.39999999999</v>
      </c>
      <c r="E48" s="291"/>
      <c r="F48" s="294">
        <f t="shared" si="1"/>
        <v>112838.39999999999</v>
      </c>
      <c r="G48" s="296"/>
      <c r="H48" s="71"/>
      <c r="I48" s="165"/>
      <c r="J48" s="166"/>
      <c r="K48" s="167"/>
    </row>
    <row r="49" spans="1:11" s="3" customFormat="1" ht="38.25" customHeight="1" x14ac:dyDescent="0.25">
      <c r="A49" s="154" t="s">
        <v>213</v>
      </c>
      <c r="B49" s="163"/>
      <c r="C49" s="164"/>
      <c r="D49" s="290">
        <v>34140</v>
      </c>
      <c r="E49" s="291"/>
      <c r="F49" s="294">
        <f t="shared" si="1"/>
        <v>34750.800000000003</v>
      </c>
      <c r="G49" s="296"/>
      <c r="H49" s="71">
        <v>610.79999999999995</v>
      </c>
      <c r="I49" s="349" t="s">
        <v>212</v>
      </c>
      <c r="J49" s="350"/>
      <c r="K49" s="351"/>
    </row>
    <row r="50" spans="1:11" s="3" customFormat="1" ht="44.25" customHeight="1" x14ac:dyDescent="0.25">
      <c r="A50" s="154" t="s">
        <v>33</v>
      </c>
      <c r="B50" s="163"/>
      <c r="C50" s="164"/>
      <c r="D50" s="290">
        <v>20000</v>
      </c>
      <c r="E50" s="291"/>
      <c r="F50" s="294">
        <f t="shared" si="1"/>
        <v>20000</v>
      </c>
      <c r="G50" s="296"/>
      <c r="H50" s="71"/>
      <c r="I50" s="165"/>
      <c r="J50" s="166"/>
      <c r="K50" s="167"/>
    </row>
    <row r="51" spans="1:11" s="3" customFormat="1" ht="36" customHeight="1" x14ac:dyDescent="0.25">
      <c r="A51" s="154" t="s">
        <v>55</v>
      </c>
      <c r="B51" s="155"/>
      <c r="C51" s="156"/>
      <c r="D51" s="290">
        <v>10400</v>
      </c>
      <c r="E51" s="309"/>
      <c r="F51" s="294">
        <f t="shared" si="1"/>
        <v>10400</v>
      </c>
      <c r="G51" s="296"/>
      <c r="H51" s="71"/>
      <c r="I51" s="349"/>
      <c r="J51" s="350"/>
      <c r="K51" s="351"/>
    </row>
    <row r="52" spans="1:11" s="3" customFormat="1" ht="30.75" customHeight="1" x14ac:dyDescent="0.25">
      <c r="A52" s="181" t="s">
        <v>20</v>
      </c>
      <c r="B52" s="182"/>
      <c r="C52" s="183"/>
      <c r="D52" s="171">
        <f>SUM(D54:E70)</f>
        <v>1501051.0699999998</v>
      </c>
      <c r="E52" s="172"/>
      <c r="F52" s="171">
        <f>SUM(F54:G70)</f>
        <v>1501051.0699999998</v>
      </c>
      <c r="G52" s="172"/>
      <c r="H52" s="59">
        <f>SUM(H53:H70)</f>
        <v>0</v>
      </c>
      <c r="I52" s="244"/>
      <c r="J52" s="244"/>
      <c r="K52" s="244"/>
    </row>
    <row r="53" spans="1:11" s="3" customFormat="1" ht="77.25" hidden="1" customHeight="1" x14ac:dyDescent="0.25">
      <c r="A53" s="154" t="s">
        <v>85</v>
      </c>
      <c r="B53" s="193"/>
      <c r="C53" s="194"/>
      <c r="D53" s="306">
        <f>9180+22320</f>
        <v>31500</v>
      </c>
      <c r="E53" s="308"/>
      <c r="F53" s="306">
        <f t="shared" ref="F53:F68" si="2">D53+H53</f>
        <v>31500</v>
      </c>
      <c r="G53" s="308"/>
      <c r="H53" s="75"/>
      <c r="I53" s="165"/>
      <c r="J53" s="189"/>
      <c r="K53" s="190"/>
    </row>
    <row r="54" spans="1:11" s="3" customFormat="1" ht="58.5" customHeight="1" x14ac:dyDescent="0.25">
      <c r="A54" s="154" t="s">
        <v>109</v>
      </c>
      <c r="B54" s="163"/>
      <c r="C54" s="164"/>
      <c r="D54" s="306">
        <v>9880</v>
      </c>
      <c r="E54" s="307"/>
      <c r="F54" s="306">
        <f t="shared" si="2"/>
        <v>9880</v>
      </c>
      <c r="G54" s="308"/>
      <c r="H54" s="75"/>
      <c r="I54" s="165"/>
      <c r="J54" s="166"/>
      <c r="K54" s="167"/>
    </row>
    <row r="55" spans="1:11" s="3" customFormat="1" ht="68.25" customHeight="1" x14ac:dyDescent="0.25">
      <c r="A55" s="154" t="s">
        <v>34</v>
      </c>
      <c r="B55" s="163"/>
      <c r="C55" s="164"/>
      <c r="D55" s="306">
        <v>20607.599999999999</v>
      </c>
      <c r="E55" s="307"/>
      <c r="F55" s="306">
        <f t="shared" si="2"/>
        <v>20607.599999999999</v>
      </c>
      <c r="G55" s="308"/>
      <c r="H55" s="75"/>
      <c r="I55" s="245"/>
      <c r="J55" s="246"/>
      <c r="K55" s="247"/>
    </row>
    <row r="56" spans="1:11" s="3" customFormat="1" ht="46.5" customHeight="1" x14ac:dyDescent="0.25">
      <c r="A56" s="154" t="s">
        <v>56</v>
      </c>
      <c r="B56" s="163"/>
      <c r="C56" s="164"/>
      <c r="D56" s="306">
        <v>22423.439999999999</v>
      </c>
      <c r="E56" s="307"/>
      <c r="F56" s="306">
        <f t="shared" si="2"/>
        <v>22423.439999999999</v>
      </c>
      <c r="G56" s="308"/>
      <c r="H56" s="75"/>
      <c r="I56" s="165"/>
      <c r="J56" s="166"/>
      <c r="K56" s="167"/>
    </row>
    <row r="57" spans="1:11" s="3" customFormat="1" ht="39" customHeight="1" x14ac:dyDescent="0.25">
      <c r="A57" s="154" t="s">
        <v>35</v>
      </c>
      <c r="B57" s="163"/>
      <c r="C57" s="164"/>
      <c r="D57" s="306">
        <v>34350.910000000003</v>
      </c>
      <c r="E57" s="307"/>
      <c r="F57" s="306">
        <f t="shared" si="2"/>
        <v>34350.910000000003</v>
      </c>
      <c r="G57" s="308"/>
      <c r="H57" s="75"/>
      <c r="I57" s="160"/>
      <c r="J57" s="161"/>
      <c r="K57" s="162"/>
    </row>
    <row r="58" spans="1:11" s="3" customFormat="1" ht="50.25" customHeight="1" x14ac:dyDescent="0.25">
      <c r="A58" s="154" t="s">
        <v>36</v>
      </c>
      <c r="B58" s="163"/>
      <c r="C58" s="164"/>
      <c r="D58" s="306">
        <v>23093.759999999998</v>
      </c>
      <c r="E58" s="307"/>
      <c r="F58" s="306">
        <f t="shared" si="2"/>
        <v>23093.759999999998</v>
      </c>
      <c r="G58" s="308"/>
      <c r="H58" s="75"/>
      <c r="I58" s="165"/>
      <c r="J58" s="166"/>
      <c r="K58" s="167"/>
    </row>
    <row r="59" spans="1:11" s="3" customFormat="1" ht="54.75" customHeight="1" x14ac:dyDescent="0.25">
      <c r="A59" s="154" t="s">
        <v>37</v>
      </c>
      <c r="B59" s="163"/>
      <c r="C59" s="164"/>
      <c r="D59" s="306">
        <v>199392</v>
      </c>
      <c r="E59" s="307"/>
      <c r="F59" s="306">
        <f t="shared" si="2"/>
        <v>199392</v>
      </c>
      <c r="G59" s="308"/>
      <c r="H59" s="75"/>
      <c r="I59" s="165"/>
      <c r="J59" s="166"/>
      <c r="K59" s="167"/>
    </row>
    <row r="60" spans="1:11" s="3" customFormat="1" ht="36.75" customHeight="1" x14ac:dyDescent="0.25">
      <c r="A60" s="154" t="s">
        <v>63</v>
      </c>
      <c r="B60" s="163"/>
      <c r="C60" s="164"/>
      <c r="D60" s="306">
        <v>0</v>
      </c>
      <c r="E60" s="307"/>
      <c r="F60" s="306">
        <f t="shared" si="2"/>
        <v>0</v>
      </c>
      <c r="G60" s="308"/>
      <c r="H60" s="75"/>
      <c r="I60" s="165"/>
      <c r="J60" s="166"/>
      <c r="K60" s="167"/>
    </row>
    <row r="61" spans="1:11" s="3" customFormat="1" ht="30.75" customHeight="1" x14ac:dyDescent="0.25">
      <c r="A61" s="154" t="s">
        <v>50</v>
      </c>
      <c r="B61" s="163"/>
      <c r="C61" s="164"/>
      <c r="D61" s="294">
        <v>4000</v>
      </c>
      <c r="E61" s="295"/>
      <c r="F61" s="294">
        <f t="shared" si="2"/>
        <v>4000</v>
      </c>
      <c r="G61" s="296"/>
      <c r="H61" s="71"/>
      <c r="I61" s="165"/>
      <c r="J61" s="166"/>
      <c r="K61" s="167"/>
    </row>
    <row r="62" spans="1:11" s="3" customFormat="1" ht="36.75" customHeight="1" x14ac:dyDescent="0.25">
      <c r="A62" s="154" t="s">
        <v>71</v>
      </c>
      <c r="B62" s="163"/>
      <c r="C62" s="164"/>
      <c r="D62" s="294">
        <v>18900</v>
      </c>
      <c r="E62" s="295"/>
      <c r="F62" s="294">
        <f t="shared" si="2"/>
        <v>18900</v>
      </c>
      <c r="G62" s="296"/>
      <c r="H62" s="71"/>
      <c r="I62" s="165"/>
      <c r="J62" s="166"/>
      <c r="K62" s="167"/>
    </row>
    <row r="63" spans="1:11" s="3" customFormat="1" ht="29.25" customHeight="1" x14ac:dyDescent="0.25">
      <c r="A63" s="154" t="s">
        <v>49</v>
      </c>
      <c r="B63" s="155"/>
      <c r="C63" s="156"/>
      <c r="D63" s="294">
        <v>15000</v>
      </c>
      <c r="E63" s="295"/>
      <c r="F63" s="294">
        <f t="shared" si="2"/>
        <v>15000</v>
      </c>
      <c r="G63" s="296"/>
      <c r="H63" s="71"/>
      <c r="I63" s="165"/>
      <c r="J63" s="166"/>
      <c r="K63" s="167"/>
    </row>
    <row r="64" spans="1:11" s="3" customFormat="1" ht="16.5" customHeight="1" x14ac:dyDescent="0.25">
      <c r="A64" s="154" t="s">
        <v>51</v>
      </c>
      <c r="B64" s="163"/>
      <c r="C64" s="164"/>
      <c r="D64" s="294">
        <v>39589</v>
      </c>
      <c r="E64" s="295"/>
      <c r="F64" s="294">
        <f t="shared" si="2"/>
        <v>39589</v>
      </c>
      <c r="G64" s="296"/>
      <c r="H64" s="71"/>
      <c r="I64" s="165"/>
      <c r="J64" s="166"/>
      <c r="K64" s="167"/>
    </row>
    <row r="65" spans="1:11" s="3" customFormat="1" ht="45" customHeight="1" x14ac:dyDescent="0.25">
      <c r="A65" s="154" t="s">
        <v>133</v>
      </c>
      <c r="B65" s="163"/>
      <c r="C65" s="164"/>
      <c r="D65" s="294">
        <v>6724.36</v>
      </c>
      <c r="E65" s="295"/>
      <c r="F65" s="294">
        <f t="shared" si="2"/>
        <v>6724.36</v>
      </c>
      <c r="G65" s="296"/>
      <c r="H65" s="71"/>
      <c r="I65" s="165"/>
      <c r="J65" s="166"/>
      <c r="K65" s="167"/>
    </row>
    <row r="66" spans="1:11" s="3" customFormat="1" ht="37.5" customHeight="1" x14ac:dyDescent="0.25">
      <c r="A66" s="154" t="s">
        <v>134</v>
      </c>
      <c r="B66" s="163"/>
      <c r="C66" s="164"/>
      <c r="D66" s="294">
        <v>55000</v>
      </c>
      <c r="E66" s="295"/>
      <c r="F66" s="294">
        <f t="shared" si="2"/>
        <v>55000</v>
      </c>
      <c r="G66" s="296"/>
      <c r="H66" s="71"/>
      <c r="I66" s="165"/>
      <c r="J66" s="166"/>
      <c r="K66" s="167"/>
    </row>
    <row r="67" spans="1:11" s="3" customFormat="1" ht="41.25" customHeight="1" x14ac:dyDescent="0.25">
      <c r="A67" s="154" t="s">
        <v>173</v>
      </c>
      <c r="B67" s="163"/>
      <c r="C67" s="164"/>
      <c r="D67" s="294">
        <v>62050</v>
      </c>
      <c r="E67" s="295"/>
      <c r="F67" s="294">
        <f t="shared" si="2"/>
        <v>62050</v>
      </c>
      <c r="G67" s="296"/>
      <c r="H67" s="71"/>
      <c r="I67" s="349"/>
      <c r="J67" s="350"/>
      <c r="K67" s="351"/>
    </row>
    <row r="68" spans="1:11" s="3" customFormat="1" ht="32.25" customHeight="1" x14ac:dyDescent="0.25">
      <c r="A68" s="154" t="s">
        <v>195</v>
      </c>
      <c r="B68" s="163"/>
      <c r="C68" s="164"/>
      <c r="D68" s="306">
        <v>666400</v>
      </c>
      <c r="E68" s="307"/>
      <c r="F68" s="306">
        <f t="shared" si="2"/>
        <v>666400</v>
      </c>
      <c r="G68" s="308"/>
      <c r="H68" s="75"/>
      <c r="I68" s="198"/>
      <c r="J68" s="199"/>
      <c r="K68" s="200"/>
    </row>
    <row r="69" spans="1:11" s="3" customFormat="1" ht="31.5" customHeight="1" x14ac:dyDescent="0.25">
      <c r="A69" s="154" t="s">
        <v>194</v>
      </c>
      <c r="B69" s="163"/>
      <c r="C69" s="164"/>
      <c r="D69" s="306">
        <v>180000</v>
      </c>
      <c r="E69" s="307"/>
      <c r="F69" s="306">
        <f>D69+H69</f>
        <v>180000</v>
      </c>
      <c r="G69" s="308"/>
      <c r="H69" s="75"/>
      <c r="I69" s="198"/>
      <c r="J69" s="199"/>
      <c r="K69" s="200"/>
    </row>
    <row r="70" spans="1:11" s="3" customFormat="1" ht="27" customHeight="1" x14ac:dyDescent="0.25">
      <c r="A70" s="154" t="s">
        <v>189</v>
      </c>
      <c r="B70" s="163"/>
      <c r="C70" s="164"/>
      <c r="D70" s="306">
        <v>143640</v>
      </c>
      <c r="E70" s="307"/>
      <c r="F70" s="306">
        <f>D70+H70</f>
        <v>143640</v>
      </c>
      <c r="G70" s="308"/>
      <c r="H70" s="75"/>
      <c r="I70" s="198"/>
      <c r="J70" s="199"/>
      <c r="K70" s="200"/>
    </row>
    <row r="71" spans="1:11" s="3" customFormat="1" ht="45.75" customHeight="1" x14ac:dyDescent="0.25">
      <c r="A71" s="181" t="s">
        <v>21</v>
      </c>
      <c r="B71" s="182"/>
      <c r="C71" s="183"/>
      <c r="D71" s="171">
        <f>SUM(D72:E73)</f>
        <v>144532</v>
      </c>
      <c r="E71" s="172"/>
      <c r="F71" s="171">
        <f>D71+H71</f>
        <v>144532</v>
      </c>
      <c r="G71" s="172"/>
      <c r="H71" s="59">
        <f>H72+H73</f>
        <v>0</v>
      </c>
      <c r="I71" s="244"/>
      <c r="J71" s="244"/>
      <c r="K71" s="244"/>
    </row>
    <row r="72" spans="1:11" s="3" customFormat="1" ht="32.25" customHeight="1" x14ac:dyDescent="0.25">
      <c r="A72" s="205" t="s">
        <v>64</v>
      </c>
      <c r="B72" s="206"/>
      <c r="C72" s="207"/>
      <c r="D72" s="290">
        <v>57882</v>
      </c>
      <c r="E72" s="291"/>
      <c r="F72" s="290">
        <f>D72+H72</f>
        <v>57882</v>
      </c>
      <c r="G72" s="338"/>
      <c r="H72" s="71"/>
      <c r="I72" s="165"/>
      <c r="J72" s="166"/>
      <c r="K72" s="167"/>
    </row>
    <row r="73" spans="1:11" s="3" customFormat="1" ht="49.5" customHeight="1" x14ac:dyDescent="0.25">
      <c r="A73" s="205" t="s">
        <v>64</v>
      </c>
      <c r="B73" s="206"/>
      <c r="C73" s="207"/>
      <c r="D73" s="290">
        <v>86650</v>
      </c>
      <c r="E73" s="291"/>
      <c r="F73" s="290">
        <f>D73+H73</f>
        <v>86650</v>
      </c>
      <c r="G73" s="338"/>
      <c r="H73" s="71"/>
      <c r="I73" s="165"/>
      <c r="J73" s="166"/>
      <c r="K73" s="167"/>
    </row>
    <row r="74" spans="1:11" s="39" customFormat="1" ht="57" customHeight="1" x14ac:dyDescent="0.25">
      <c r="A74" s="168" t="s">
        <v>57</v>
      </c>
      <c r="B74" s="169"/>
      <c r="C74" s="170"/>
      <c r="D74" s="171">
        <v>4045.67</v>
      </c>
      <c r="E74" s="172"/>
      <c r="F74" s="171">
        <f t="shared" ref="F74:F79" si="3">D74+H74</f>
        <v>4281.7</v>
      </c>
      <c r="G74" s="172"/>
      <c r="H74" s="59">
        <v>236.03</v>
      </c>
      <c r="I74" s="165" t="s">
        <v>188</v>
      </c>
      <c r="J74" s="166"/>
      <c r="K74" s="167"/>
    </row>
    <row r="75" spans="1:11" s="39" customFormat="1" ht="57" customHeight="1" x14ac:dyDescent="0.25">
      <c r="A75" s="168" t="s">
        <v>88</v>
      </c>
      <c r="B75" s="238"/>
      <c r="C75" s="239"/>
      <c r="D75" s="171">
        <f>SUM(D76:E79)</f>
        <v>204120</v>
      </c>
      <c r="E75" s="228"/>
      <c r="F75" s="171">
        <f t="shared" si="3"/>
        <v>204120</v>
      </c>
      <c r="G75" s="172"/>
      <c r="H75" s="59">
        <f>H79</f>
        <v>0</v>
      </c>
      <c r="I75" s="241"/>
      <c r="J75" s="242"/>
      <c r="K75" s="243"/>
    </row>
    <row r="76" spans="1:11" s="3" customFormat="1" ht="27.75" customHeight="1" x14ac:dyDescent="0.25">
      <c r="A76" s="154" t="s">
        <v>65</v>
      </c>
      <c r="B76" s="163"/>
      <c r="C76" s="164"/>
      <c r="D76" s="294">
        <v>1600</v>
      </c>
      <c r="E76" s="295"/>
      <c r="F76" s="294">
        <f t="shared" si="3"/>
        <v>1600</v>
      </c>
      <c r="G76" s="296"/>
      <c r="H76" s="71"/>
      <c r="I76" s="160"/>
      <c r="J76" s="161"/>
      <c r="K76" s="162"/>
    </row>
    <row r="77" spans="1:11" s="3" customFormat="1" ht="24" customHeight="1" x14ac:dyDescent="0.25">
      <c r="A77" s="154" t="s">
        <v>66</v>
      </c>
      <c r="B77" s="163"/>
      <c r="C77" s="164"/>
      <c r="D77" s="294">
        <v>3120</v>
      </c>
      <c r="E77" s="295"/>
      <c r="F77" s="294">
        <f t="shared" si="3"/>
        <v>3120</v>
      </c>
      <c r="G77" s="296"/>
      <c r="H77" s="71"/>
      <c r="I77" s="160"/>
      <c r="J77" s="161"/>
      <c r="K77" s="162"/>
    </row>
    <row r="78" spans="1:11" s="3" customFormat="1" ht="21" customHeight="1" x14ac:dyDescent="0.25">
      <c r="A78" s="154" t="s">
        <v>67</v>
      </c>
      <c r="B78" s="163"/>
      <c r="C78" s="164"/>
      <c r="D78" s="294">
        <v>5400</v>
      </c>
      <c r="E78" s="295"/>
      <c r="F78" s="294">
        <f t="shared" si="3"/>
        <v>5400</v>
      </c>
      <c r="G78" s="296"/>
      <c r="H78" s="71"/>
      <c r="I78" s="165"/>
      <c r="J78" s="166"/>
      <c r="K78" s="167"/>
    </row>
    <row r="79" spans="1:11" s="3" customFormat="1" ht="52.5" customHeight="1" x14ac:dyDescent="0.25">
      <c r="A79" s="154" t="s">
        <v>68</v>
      </c>
      <c r="B79" s="163"/>
      <c r="C79" s="164"/>
      <c r="D79" s="294">
        <v>194000</v>
      </c>
      <c r="E79" s="295"/>
      <c r="F79" s="294">
        <f t="shared" si="3"/>
        <v>194000</v>
      </c>
      <c r="G79" s="296"/>
      <c r="H79" s="71"/>
      <c r="I79" s="165"/>
      <c r="J79" s="166"/>
      <c r="K79" s="167"/>
    </row>
    <row r="80" spans="1:11" s="39" customFormat="1" ht="48.75" customHeight="1" x14ac:dyDescent="0.25">
      <c r="A80" s="168" t="s">
        <v>86</v>
      </c>
      <c r="B80" s="169"/>
      <c r="C80" s="170"/>
      <c r="D80" s="171">
        <f>D81</f>
        <v>4380</v>
      </c>
      <c r="E80" s="172"/>
      <c r="F80" s="171">
        <f>F81</f>
        <v>4380</v>
      </c>
      <c r="G80" s="172"/>
      <c r="H80" s="59"/>
      <c r="I80" s="165"/>
      <c r="J80" s="166"/>
      <c r="K80" s="167"/>
    </row>
    <row r="81" spans="1:11" s="3" customFormat="1" ht="24" customHeight="1" x14ac:dyDescent="0.25">
      <c r="A81" s="154" t="s">
        <v>87</v>
      </c>
      <c r="B81" s="163"/>
      <c r="C81" s="164"/>
      <c r="D81" s="294">
        <v>4380</v>
      </c>
      <c r="E81" s="295"/>
      <c r="F81" s="294">
        <f>D81+H81</f>
        <v>4380</v>
      </c>
      <c r="G81" s="296"/>
      <c r="H81" s="71"/>
      <c r="I81" s="165"/>
      <c r="J81" s="166"/>
      <c r="K81" s="167"/>
    </row>
    <row r="82" spans="1:11" s="39" customFormat="1" ht="48.75" customHeight="1" x14ac:dyDescent="0.25">
      <c r="A82" s="168" t="s">
        <v>58</v>
      </c>
      <c r="B82" s="169"/>
      <c r="C82" s="170"/>
      <c r="D82" s="171">
        <f>SUM(D83:E84)</f>
        <v>48446.46</v>
      </c>
      <c r="E82" s="172"/>
      <c r="F82" s="171">
        <f>F83+F84</f>
        <v>50894.64</v>
      </c>
      <c r="G82" s="172"/>
      <c r="H82" s="59">
        <f>H83+H84</f>
        <v>2448.1799999999998</v>
      </c>
      <c r="I82" s="165"/>
      <c r="J82" s="166"/>
      <c r="K82" s="167"/>
    </row>
    <row r="83" spans="1:11" s="3" customFormat="1" ht="99" customHeight="1" x14ac:dyDescent="0.25">
      <c r="A83" s="154" t="s">
        <v>124</v>
      </c>
      <c r="B83" s="163"/>
      <c r="C83" s="164"/>
      <c r="D83" s="294">
        <v>18890.259999999998</v>
      </c>
      <c r="E83" s="295"/>
      <c r="F83" s="294">
        <f>D83+H83</f>
        <v>21338.44</v>
      </c>
      <c r="G83" s="296"/>
      <c r="H83" s="71">
        <v>2448.1799999999998</v>
      </c>
      <c r="I83" s="165" t="s">
        <v>230</v>
      </c>
      <c r="J83" s="166"/>
      <c r="K83" s="167"/>
    </row>
    <row r="84" spans="1:11" s="3" customFormat="1" ht="131.25" customHeight="1" x14ac:dyDescent="0.25">
      <c r="A84" s="154" t="s">
        <v>112</v>
      </c>
      <c r="B84" s="163"/>
      <c r="C84" s="164"/>
      <c r="D84" s="294">
        <v>29556.2</v>
      </c>
      <c r="E84" s="295"/>
      <c r="F84" s="294">
        <f t="shared" ref="F84" si="4">D84+H84</f>
        <v>29556.2</v>
      </c>
      <c r="G84" s="296"/>
      <c r="H84" s="71"/>
      <c r="I84" s="165"/>
      <c r="J84" s="166"/>
      <c r="K84" s="167"/>
    </row>
    <row r="85" spans="1:11" s="42" customFormat="1" ht="47.25" customHeight="1" x14ac:dyDescent="0.25">
      <c r="A85" s="173" t="s">
        <v>92</v>
      </c>
      <c r="B85" s="174"/>
      <c r="C85" s="175"/>
      <c r="D85" s="254">
        <f>D86</f>
        <v>76000</v>
      </c>
      <c r="E85" s="289"/>
      <c r="F85" s="254">
        <f>F86</f>
        <v>76000</v>
      </c>
      <c r="G85" s="289"/>
      <c r="H85" s="71">
        <f>H86</f>
        <v>0</v>
      </c>
      <c r="I85" s="178"/>
      <c r="J85" s="179"/>
      <c r="K85" s="180"/>
    </row>
    <row r="86" spans="1:11" s="42" customFormat="1" ht="42.75" customHeight="1" x14ac:dyDescent="0.25">
      <c r="A86" s="205" t="s">
        <v>190</v>
      </c>
      <c r="B86" s="206"/>
      <c r="C86" s="207"/>
      <c r="D86" s="290">
        <v>76000</v>
      </c>
      <c r="E86" s="291"/>
      <c r="F86" s="290">
        <f>D86+H86</f>
        <v>76000</v>
      </c>
      <c r="G86" s="291"/>
      <c r="H86" s="71"/>
      <c r="I86" s="198"/>
      <c r="J86" s="199"/>
      <c r="K86" s="200"/>
    </row>
    <row r="87" spans="1:11" s="3" customFormat="1" x14ac:dyDescent="0.25">
      <c r="A87" s="202" t="s">
        <v>11</v>
      </c>
      <c r="B87" s="202"/>
      <c r="C87" s="202"/>
      <c r="D87" s="292">
        <f>D32+D33+D34+D40+D44+D52+D71+D74+D75+D80+D82+D85</f>
        <v>6838211.9999999991</v>
      </c>
      <c r="E87" s="293"/>
      <c r="F87" s="292">
        <f>F32+F33+F34+F40+F44+F52+F71+F74+F75+F80+F82+F85</f>
        <v>6838212</v>
      </c>
      <c r="G87" s="293"/>
      <c r="H87" s="93">
        <f>H32+H33+H34+H40+H44+H52+H71+H74+H75+H80+H82+H85</f>
        <v>0</v>
      </c>
      <c r="I87" s="196"/>
      <c r="J87" s="196"/>
      <c r="K87" s="196"/>
    </row>
    <row r="88" spans="1:11" s="3" customFormat="1" x14ac:dyDescent="0.25">
      <c r="A88" s="9"/>
      <c r="B88" s="9"/>
      <c r="C88" s="9"/>
      <c r="D88" s="10"/>
      <c r="E88" s="10"/>
      <c r="F88" s="10"/>
      <c r="G88" s="10"/>
      <c r="H88" s="94"/>
      <c r="I88" s="11"/>
      <c r="J88" s="11"/>
      <c r="K88" s="11"/>
    </row>
    <row r="89" spans="1:11" s="3" customFormat="1" x14ac:dyDescent="0.25">
      <c r="A89" s="9"/>
      <c r="B89" s="9"/>
      <c r="C89" s="9"/>
      <c r="D89" s="10"/>
      <c r="E89" s="10"/>
      <c r="F89" s="10"/>
      <c r="G89" s="10"/>
      <c r="H89" s="94"/>
      <c r="I89" s="11"/>
      <c r="J89" s="11"/>
      <c r="K89" s="11"/>
    </row>
    <row r="90" spans="1:11" s="3" customFormat="1" x14ac:dyDescent="0.25">
      <c r="A90" s="9"/>
      <c r="B90" s="9"/>
      <c r="C90" s="9"/>
      <c r="D90" s="10"/>
      <c r="E90" s="10"/>
      <c r="F90" s="10"/>
      <c r="G90" s="10"/>
      <c r="H90" s="94"/>
      <c r="I90" s="11"/>
      <c r="J90" s="11"/>
      <c r="K90" s="11"/>
    </row>
    <row r="91" spans="1:11" x14ac:dyDescent="0.25">
      <c r="A91" s="232" t="s">
        <v>22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</row>
    <row r="92" spans="1:11" ht="8.25" customHeight="1" x14ac:dyDescent="0.25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</row>
    <row r="93" spans="1:11" x14ac:dyDescent="0.25">
      <c r="A93" s="196"/>
      <c r="B93" s="196"/>
      <c r="C93" s="196"/>
      <c r="D93" s="215" t="s">
        <v>5</v>
      </c>
      <c r="E93" s="215"/>
      <c r="F93" s="215" t="s">
        <v>6</v>
      </c>
      <c r="G93" s="215"/>
      <c r="H93" s="92" t="s">
        <v>14</v>
      </c>
      <c r="I93" s="216" t="s">
        <v>13</v>
      </c>
      <c r="J93" s="217"/>
      <c r="K93" s="218"/>
    </row>
    <row r="94" spans="1:11" s="39" customFormat="1" ht="33" customHeight="1" x14ac:dyDescent="0.25">
      <c r="A94" s="181" t="s">
        <v>19</v>
      </c>
      <c r="B94" s="182"/>
      <c r="C94" s="183"/>
      <c r="D94" s="171">
        <f>SUM(D95:E101)</f>
        <v>983700.35999999987</v>
      </c>
      <c r="E94" s="172"/>
      <c r="F94" s="171">
        <f>SUM(F95:G101)</f>
        <v>983700.35999999987</v>
      </c>
      <c r="G94" s="172"/>
      <c r="H94" s="59">
        <f>SUM(H95:H101)</f>
        <v>0</v>
      </c>
      <c r="I94" s="186"/>
      <c r="J94" s="187"/>
      <c r="K94" s="188"/>
    </row>
    <row r="95" spans="1:11" s="39" customFormat="1" ht="39" customHeight="1" x14ac:dyDescent="0.25">
      <c r="A95" s="154" t="s">
        <v>73</v>
      </c>
      <c r="B95" s="193"/>
      <c r="C95" s="194"/>
      <c r="D95" s="294">
        <v>40000</v>
      </c>
      <c r="E95" s="296"/>
      <c r="F95" s="294">
        <f t="shared" ref="F95" si="5">D95+H95</f>
        <v>40000</v>
      </c>
      <c r="G95" s="295"/>
      <c r="H95" s="75"/>
      <c r="I95" s="186"/>
      <c r="J95" s="187"/>
      <c r="K95" s="188"/>
    </row>
    <row r="96" spans="1:11" s="39" customFormat="1" ht="39.75" customHeight="1" x14ac:dyDescent="0.25">
      <c r="A96" s="154" t="s">
        <v>72</v>
      </c>
      <c r="B96" s="233"/>
      <c r="C96" s="234"/>
      <c r="D96" s="294">
        <v>163833.60000000001</v>
      </c>
      <c r="E96" s="295"/>
      <c r="F96" s="294">
        <f>D96+H96</f>
        <v>163833.60000000001</v>
      </c>
      <c r="G96" s="295"/>
      <c r="H96" s="75"/>
      <c r="I96" s="186"/>
      <c r="J96" s="187"/>
      <c r="K96" s="188"/>
    </row>
    <row r="97" spans="1:11" s="39" customFormat="1" ht="39" customHeight="1" x14ac:dyDescent="0.25">
      <c r="A97" s="154" t="s">
        <v>54</v>
      </c>
      <c r="B97" s="193"/>
      <c r="C97" s="194"/>
      <c r="D97" s="294">
        <v>139994.79999999999</v>
      </c>
      <c r="E97" s="296"/>
      <c r="F97" s="294">
        <v>139994.79999999999</v>
      </c>
      <c r="G97" s="295"/>
      <c r="H97" s="75"/>
      <c r="I97" s="186"/>
      <c r="J97" s="187"/>
      <c r="K97" s="188"/>
    </row>
    <row r="98" spans="1:11" s="39" customFormat="1" ht="39" customHeight="1" x14ac:dyDescent="0.25">
      <c r="A98" s="154" t="s">
        <v>165</v>
      </c>
      <c r="B98" s="193"/>
      <c r="C98" s="194"/>
      <c r="D98" s="294">
        <v>101560.8</v>
      </c>
      <c r="E98" s="296"/>
      <c r="F98" s="294">
        <f>D98+H98</f>
        <v>101560.8</v>
      </c>
      <c r="G98" s="295"/>
      <c r="H98" s="75"/>
      <c r="I98" s="186"/>
      <c r="J98" s="187"/>
      <c r="K98" s="188"/>
    </row>
    <row r="99" spans="1:11" s="39" customFormat="1" ht="39" customHeight="1" x14ac:dyDescent="0.25">
      <c r="A99" s="154" t="s">
        <v>163</v>
      </c>
      <c r="B99" s="193"/>
      <c r="C99" s="194"/>
      <c r="D99" s="294">
        <v>410418</v>
      </c>
      <c r="E99" s="296"/>
      <c r="F99" s="294">
        <f t="shared" ref="F99:F116" si="6">D99+H99</f>
        <v>410418</v>
      </c>
      <c r="G99" s="295"/>
      <c r="H99" s="75"/>
      <c r="I99" s="186"/>
      <c r="J99" s="187"/>
      <c r="K99" s="188"/>
    </row>
    <row r="100" spans="1:11" s="39" customFormat="1" ht="39" customHeight="1" x14ac:dyDescent="0.25">
      <c r="A100" s="154" t="s">
        <v>164</v>
      </c>
      <c r="B100" s="193"/>
      <c r="C100" s="194"/>
      <c r="D100" s="294">
        <v>84589.2</v>
      </c>
      <c r="E100" s="296"/>
      <c r="F100" s="294">
        <f t="shared" si="6"/>
        <v>84589.2</v>
      </c>
      <c r="G100" s="295"/>
      <c r="H100" s="75"/>
      <c r="I100" s="186"/>
      <c r="J100" s="187"/>
      <c r="K100" s="188"/>
    </row>
    <row r="101" spans="1:11" s="39" customFormat="1" ht="57" customHeight="1" x14ac:dyDescent="0.25">
      <c r="A101" s="154" t="s">
        <v>196</v>
      </c>
      <c r="B101" s="193"/>
      <c r="C101" s="194"/>
      <c r="D101" s="294">
        <v>43303.96</v>
      </c>
      <c r="E101" s="296"/>
      <c r="F101" s="294">
        <v>43303.96</v>
      </c>
      <c r="G101" s="295"/>
      <c r="H101" s="75"/>
      <c r="I101" s="186"/>
      <c r="J101" s="187"/>
      <c r="K101" s="188"/>
    </row>
    <row r="102" spans="1:11" s="3" customFormat="1" ht="35.1" customHeight="1" x14ac:dyDescent="0.25">
      <c r="A102" s="181" t="s">
        <v>20</v>
      </c>
      <c r="B102" s="182"/>
      <c r="C102" s="183"/>
      <c r="D102" s="171">
        <f>D103+D104</f>
        <v>455164</v>
      </c>
      <c r="E102" s="172"/>
      <c r="F102" s="171">
        <f t="shared" si="6"/>
        <v>455164</v>
      </c>
      <c r="G102" s="172"/>
      <c r="H102" s="59">
        <f>H103+H104</f>
        <v>0</v>
      </c>
      <c r="I102" s="186"/>
      <c r="J102" s="187"/>
      <c r="K102" s="188"/>
    </row>
    <row r="103" spans="1:11" s="39" customFormat="1" ht="42" customHeight="1" x14ac:dyDescent="0.25">
      <c r="A103" s="154" t="s">
        <v>53</v>
      </c>
      <c r="B103" s="163"/>
      <c r="C103" s="164"/>
      <c r="D103" s="294">
        <v>5164</v>
      </c>
      <c r="E103" s="295"/>
      <c r="F103" s="290">
        <f>D103+H103</f>
        <v>5164</v>
      </c>
      <c r="G103" s="291"/>
      <c r="H103" s="71"/>
      <c r="I103" s="186"/>
      <c r="J103" s="187"/>
      <c r="K103" s="188"/>
    </row>
    <row r="104" spans="1:11" s="39" customFormat="1" ht="89.25" customHeight="1" x14ac:dyDescent="0.25">
      <c r="A104" s="154" t="s">
        <v>105</v>
      </c>
      <c r="B104" s="163"/>
      <c r="C104" s="164"/>
      <c r="D104" s="294">
        <v>450000</v>
      </c>
      <c r="E104" s="295"/>
      <c r="F104" s="294">
        <f t="shared" si="6"/>
        <v>450000</v>
      </c>
      <c r="G104" s="295"/>
      <c r="H104" s="71"/>
      <c r="I104" s="186"/>
      <c r="J104" s="187"/>
      <c r="K104" s="188"/>
    </row>
    <row r="105" spans="1:11" s="3" customFormat="1" ht="45.75" customHeight="1" x14ac:dyDescent="0.25">
      <c r="A105" s="181" t="s">
        <v>21</v>
      </c>
      <c r="B105" s="182"/>
      <c r="C105" s="183"/>
      <c r="D105" s="171">
        <f>SUM(D106:E111)</f>
        <v>704916</v>
      </c>
      <c r="E105" s="172"/>
      <c r="F105" s="171">
        <f t="shared" si="6"/>
        <v>704916</v>
      </c>
      <c r="G105" s="172"/>
      <c r="H105" s="59">
        <f>SUM(H106:H111)</f>
        <v>0</v>
      </c>
      <c r="I105" s="335"/>
      <c r="J105" s="336"/>
      <c r="K105" s="337"/>
    </row>
    <row r="106" spans="1:11" s="39" customFormat="1" ht="42" customHeight="1" x14ac:dyDescent="0.25">
      <c r="A106" s="154" t="s">
        <v>142</v>
      </c>
      <c r="B106" s="163"/>
      <c r="C106" s="164"/>
      <c r="D106" s="294">
        <v>11000</v>
      </c>
      <c r="E106" s="295"/>
      <c r="F106" s="294">
        <f t="shared" si="6"/>
        <v>11000</v>
      </c>
      <c r="G106" s="295"/>
      <c r="H106" s="71"/>
      <c r="I106" s="165"/>
      <c r="J106" s="166"/>
      <c r="K106" s="167"/>
    </row>
    <row r="107" spans="1:11" s="39" customFormat="1" ht="42" customHeight="1" x14ac:dyDescent="0.25">
      <c r="A107" s="154" t="s">
        <v>143</v>
      </c>
      <c r="B107" s="163"/>
      <c r="C107" s="164"/>
      <c r="D107" s="294">
        <v>12000</v>
      </c>
      <c r="E107" s="295"/>
      <c r="F107" s="294">
        <f t="shared" si="6"/>
        <v>12000</v>
      </c>
      <c r="G107" s="295"/>
      <c r="H107" s="71"/>
      <c r="I107" s="165"/>
      <c r="J107" s="166"/>
      <c r="K107" s="167"/>
    </row>
    <row r="108" spans="1:11" s="39" customFormat="1" ht="53.25" customHeight="1" x14ac:dyDescent="0.25">
      <c r="A108" s="154" t="s">
        <v>144</v>
      </c>
      <c r="B108" s="163"/>
      <c r="C108" s="164"/>
      <c r="D108" s="294">
        <v>22000</v>
      </c>
      <c r="E108" s="295"/>
      <c r="F108" s="294">
        <f t="shared" si="6"/>
        <v>22000</v>
      </c>
      <c r="G108" s="295"/>
      <c r="H108" s="71"/>
      <c r="I108" s="165"/>
      <c r="J108" s="166"/>
      <c r="K108" s="167"/>
    </row>
    <row r="109" spans="1:11" s="39" customFormat="1" ht="43.5" customHeight="1" x14ac:dyDescent="0.25">
      <c r="A109" s="154" t="s">
        <v>145</v>
      </c>
      <c r="B109" s="163"/>
      <c r="C109" s="164"/>
      <c r="D109" s="294">
        <v>17000</v>
      </c>
      <c r="E109" s="295"/>
      <c r="F109" s="294">
        <f t="shared" si="6"/>
        <v>17000</v>
      </c>
      <c r="G109" s="295"/>
      <c r="H109" s="71"/>
      <c r="I109" s="165"/>
      <c r="J109" s="166"/>
      <c r="K109" s="167"/>
    </row>
    <row r="110" spans="1:11" s="39" customFormat="1" ht="43.5" customHeight="1" x14ac:dyDescent="0.25">
      <c r="A110" s="154" t="s">
        <v>169</v>
      </c>
      <c r="B110" s="163"/>
      <c r="C110" s="164"/>
      <c r="D110" s="294">
        <v>494731</v>
      </c>
      <c r="E110" s="295"/>
      <c r="F110" s="294">
        <f>D110+H110</f>
        <v>494731</v>
      </c>
      <c r="G110" s="295"/>
      <c r="H110" s="71"/>
      <c r="I110" s="335"/>
      <c r="J110" s="336"/>
      <c r="K110" s="337"/>
    </row>
    <row r="111" spans="1:11" s="39" customFormat="1" ht="43.5" customHeight="1" x14ac:dyDescent="0.25">
      <c r="A111" s="154" t="s">
        <v>167</v>
      </c>
      <c r="B111" s="163"/>
      <c r="C111" s="164"/>
      <c r="D111" s="294">
        <v>148185</v>
      </c>
      <c r="E111" s="295"/>
      <c r="F111" s="294">
        <f t="shared" ref="F111" si="7">D111+H111</f>
        <v>148185</v>
      </c>
      <c r="G111" s="295"/>
      <c r="H111" s="71"/>
      <c r="I111" s="198"/>
      <c r="J111" s="199"/>
      <c r="K111" s="200"/>
    </row>
    <row r="112" spans="1:11" s="39" customFormat="1" ht="48.75" customHeight="1" x14ac:dyDescent="0.25">
      <c r="A112" s="168" t="s">
        <v>58</v>
      </c>
      <c r="B112" s="169"/>
      <c r="C112" s="170"/>
      <c r="D112" s="171">
        <f>SUM(D113:E116)</f>
        <v>153500</v>
      </c>
      <c r="E112" s="172"/>
      <c r="F112" s="171">
        <f t="shared" si="6"/>
        <v>153500</v>
      </c>
      <c r="G112" s="172"/>
      <c r="H112" s="59">
        <f>H113+H114+H115+H116</f>
        <v>0</v>
      </c>
      <c r="I112" s="335"/>
      <c r="J112" s="336"/>
      <c r="K112" s="337"/>
    </row>
    <row r="113" spans="1:11" s="39" customFormat="1" ht="33.75" customHeight="1" x14ac:dyDescent="0.25">
      <c r="A113" s="154" t="s">
        <v>146</v>
      </c>
      <c r="B113" s="163"/>
      <c r="C113" s="164"/>
      <c r="D113" s="294">
        <v>35000</v>
      </c>
      <c r="E113" s="295"/>
      <c r="F113" s="294">
        <f t="shared" si="6"/>
        <v>35000</v>
      </c>
      <c r="G113" s="295"/>
      <c r="H113" s="71"/>
      <c r="I113" s="335"/>
      <c r="J113" s="336"/>
      <c r="K113" s="337"/>
    </row>
    <row r="114" spans="1:11" s="39" customFormat="1" ht="24.75" customHeight="1" x14ac:dyDescent="0.25">
      <c r="A114" s="154" t="s">
        <v>147</v>
      </c>
      <c r="B114" s="163"/>
      <c r="C114" s="164"/>
      <c r="D114" s="294">
        <v>42000</v>
      </c>
      <c r="E114" s="295"/>
      <c r="F114" s="294">
        <f t="shared" si="6"/>
        <v>42000</v>
      </c>
      <c r="G114" s="295"/>
      <c r="H114" s="71"/>
      <c r="I114" s="335"/>
      <c r="J114" s="336"/>
      <c r="K114" s="337"/>
    </row>
    <row r="115" spans="1:11" s="39" customFormat="1" ht="24" customHeight="1" x14ac:dyDescent="0.25">
      <c r="A115" s="154" t="s">
        <v>148</v>
      </c>
      <c r="B115" s="163"/>
      <c r="C115" s="164"/>
      <c r="D115" s="294">
        <v>42000</v>
      </c>
      <c r="E115" s="295"/>
      <c r="F115" s="294">
        <f t="shared" si="6"/>
        <v>42000</v>
      </c>
      <c r="G115" s="295"/>
      <c r="H115" s="71"/>
      <c r="I115" s="335"/>
      <c r="J115" s="336"/>
      <c r="K115" s="337"/>
    </row>
    <row r="116" spans="1:11" s="39" customFormat="1" ht="22.5" customHeight="1" x14ac:dyDescent="0.25">
      <c r="A116" s="154" t="s">
        <v>149</v>
      </c>
      <c r="B116" s="163"/>
      <c r="C116" s="164"/>
      <c r="D116" s="294">
        <v>34500</v>
      </c>
      <c r="E116" s="295"/>
      <c r="F116" s="294">
        <f t="shared" si="6"/>
        <v>34500</v>
      </c>
      <c r="G116" s="295"/>
      <c r="H116" s="71"/>
      <c r="I116" s="335"/>
      <c r="J116" s="336"/>
      <c r="K116" s="337"/>
    </row>
    <row r="117" spans="1:11" x14ac:dyDescent="0.25">
      <c r="A117" s="202" t="s">
        <v>11</v>
      </c>
      <c r="B117" s="202"/>
      <c r="C117" s="202"/>
      <c r="D117" s="292">
        <f>D94+D102+D105+D112</f>
        <v>2297280.36</v>
      </c>
      <c r="E117" s="293"/>
      <c r="F117" s="292">
        <f>F94+F102+F105+F112</f>
        <v>2297280.36</v>
      </c>
      <c r="G117" s="293"/>
      <c r="H117" s="93">
        <f>H94+H102+H105+H112</f>
        <v>0</v>
      </c>
      <c r="I117" s="196"/>
      <c r="J117" s="196"/>
      <c r="K117" s="196"/>
    </row>
    <row r="118" spans="1:11" x14ac:dyDescent="0.25">
      <c r="A118" s="9"/>
      <c r="B118" s="9"/>
      <c r="C118" s="9"/>
      <c r="D118" s="10"/>
      <c r="E118" s="10"/>
      <c r="F118" s="10"/>
      <c r="G118" s="10"/>
      <c r="H118" s="94"/>
      <c r="I118" s="11"/>
      <c r="J118" s="11"/>
      <c r="K118" s="11"/>
    </row>
    <row r="119" spans="1:11" ht="16.5" customHeight="1" x14ac:dyDescent="0.25">
      <c r="A119" s="214" t="s">
        <v>23</v>
      </c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</row>
    <row r="121" spans="1:11" x14ac:dyDescent="0.25">
      <c r="A121" s="196"/>
      <c r="B121" s="196"/>
      <c r="C121" s="196"/>
      <c r="D121" s="215" t="s">
        <v>5</v>
      </c>
      <c r="E121" s="215"/>
      <c r="F121" s="215" t="s">
        <v>6</v>
      </c>
      <c r="G121" s="215"/>
      <c r="H121" s="92" t="s">
        <v>14</v>
      </c>
      <c r="I121" s="216" t="s">
        <v>13</v>
      </c>
      <c r="J121" s="217"/>
      <c r="K121" s="218"/>
    </row>
    <row r="122" spans="1:11" ht="21" customHeight="1" x14ac:dyDescent="0.25">
      <c r="A122" s="219" t="s">
        <v>15</v>
      </c>
      <c r="B122" s="219"/>
      <c r="C122" s="219"/>
      <c r="D122" s="171">
        <v>109039.16</v>
      </c>
      <c r="E122" s="172"/>
      <c r="F122" s="171">
        <f>D122+H122</f>
        <v>109039.16</v>
      </c>
      <c r="G122" s="172"/>
      <c r="H122" s="59"/>
      <c r="I122" s="300"/>
      <c r="J122" s="301"/>
      <c r="K122" s="302"/>
    </row>
    <row r="123" spans="1:11" ht="28.5" customHeight="1" x14ac:dyDescent="0.25">
      <c r="A123" s="222" t="s">
        <v>16</v>
      </c>
      <c r="B123" s="223"/>
      <c r="C123" s="224"/>
      <c r="D123" s="171">
        <v>32929.839999999997</v>
      </c>
      <c r="E123" s="172"/>
      <c r="F123" s="171">
        <f>D123+H123</f>
        <v>32929.839999999997</v>
      </c>
      <c r="G123" s="172"/>
      <c r="H123" s="59"/>
      <c r="I123" s="310"/>
      <c r="J123" s="311"/>
      <c r="K123" s="312"/>
    </row>
    <row r="124" spans="1:11" ht="30" customHeight="1" x14ac:dyDescent="0.25">
      <c r="A124" s="181" t="s">
        <v>41</v>
      </c>
      <c r="B124" s="182"/>
      <c r="C124" s="183"/>
      <c r="D124" s="171">
        <v>9025.25</v>
      </c>
      <c r="E124" s="228"/>
      <c r="F124" s="171">
        <f t="shared" ref="F124:F125" si="8">D124+H124</f>
        <v>9025.25</v>
      </c>
      <c r="G124" s="229"/>
      <c r="H124" s="59"/>
      <c r="I124" s="160"/>
      <c r="J124" s="161"/>
      <c r="K124" s="162"/>
    </row>
    <row r="125" spans="1:11" ht="64.5" customHeight="1" x14ac:dyDescent="0.25">
      <c r="A125" s="154" t="s">
        <v>151</v>
      </c>
      <c r="B125" s="163"/>
      <c r="C125" s="164"/>
      <c r="D125" s="294">
        <v>5369.83</v>
      </c>
      <c r="E125" s="295"/>
      <c r="F125" s="294">
        <f t="shared" si="8"/>
        <v>5369.83</v>
      </c>
      <c r="G125" s="295"/>
      <c r="H125" s="71"/>
      <c r="I125" s="165"/>
      <c r="J125" s="166"/>
      <c r="K125" s="167"/>
    </row>
    <row r="126" spans="1:11" ht="17.25" customHeight="1" x14ac:dyDescent="0.25">
      <c r="A126" s="154" t="s">
        <v>39</v>
      </c>
      <c r="B126" s="163"/>
      <c r="C126" s="164"/>
      <c r="D126" s="294">
        <v>2425</v>
      </c>
      <c r="E126" s="295"/>
      <c r="F126" s="294">
        <f>D126+H126</f>
        <v>2425</v>
      </c>
      <c r="G126" s="295"/>
      <c r="H126" s="71"/>
      <c r="I126" s="165"/>
      <c r="J126" s="166"/>
      <c r="K126" s="167"/>
    </row>
    <row r="127" spans="1:11" ht="37.5" customHeight="1" x14ac:dyDescent="0.25">
      <c r="A127" s="154" t="s">
        <v>40</v>
      </c>
      <c r="B127" s="163"/>
      <c r="C127" s="164"/>
      <c r="D127" s="294">
        <v>1230.42</v>
      </c>
      <c r="E127" s="295"/>
      <c r="F127" s="294">
        <f>D127+H127</f>
        <v>1230.42</v>
      </c>
      <c r="G127" s="295"/>
      <c r="H127" s="71"/>
      <c r="I127" s="349"/>
      <c r="J127" s="350"/>
      <c r="K127" s="351"/>
    </row>
    <row r="128" spans="1:11" ht="30" customHeight="1" x14ac:dyDescent="0.25">
      <c r="A128" s="181" t="s">
        <v>20</v>
      </c>
      <c r="B128" s="182"/>
      <c r="C128" s="183"/>
      <c r="D128" s="171">
        <f>D129</f>
        <v>28000</v>
      </c>
      <c r="E128" s="172"/>
      <c r="F128" s="171">
        <f>D128+H128</f>
        <v>28000</v>
      </c>
      <c r="G128" s="172"/>
      <c r="H128" s="59">
        <f>SUM(H129:H129)</f>
        <v>0</v>
      </c>
      <c r="I128" s="196"/>
      <c r="J128" s="196"/>
      <c r="K128" s="196"/>
    </row>
    <row r="129" spans="1:11" s="3" customFormat="1" ht="29.25" customHeight="1" x14ac:dyDescent="0.25">
      <c r="A129" s="154" t="s">
        <v>197</v>
      </c>
      <c r="B129" s="163"/>
      <c r="C129" s="164"/>
      <c r="D129" s="294">
        <v>28000</v>
      </c>
      <c r="E129" s="295"/>
      <c r="F129" s="294">
        <f t="shared" ref="F129" si="9">D129+H129</f>
        <v>28000</v>
      </c>
      <c r="G129" s="296"/>
      <c r="H129" s="78"/>
      <c r="I129" s="198"/>
      <c r="J129" s="199"/>
      <c r="K129" s="200"/>
    </row>
    <row r="130" spans="1:11" s="129" customFormat="1" ht="48.75" customHeight="1" x14ac:dyDescent="0.25">
      <c r="A130" s="168" t="s">
        <v>58</v>
      </c>
      <c r="B130" s="169"/>
      <c r="C130" s="170"/>
      <c r="D130" s="171">
        <f>SUM(D131:E131)</f>
        <v>0</v>
      </c>
      <c r="E130" s="172"/>
      <c r="F130" s="171">
        <f>F131</f>
        <v>0</v>
      </c>
      <c r="G130" s="172"/>
      <c r="H130" s="59">
        <f>H131</f>
        <v>0</v>
      </c>
      <c r="I130" s="211"/>
      <c r="J130" s="212"/>
      <c r="K130" s="213"/>
    </row>
    <row r="131" spans="1:11" s="3" customFormat="1" ht="115.5" customHeight="1" x14ac:dyDescent="0.25">
      <c r="A131" s="205" t="s">
        <v>114</v>
      </c>
      <c r="B131" s="206"/>
      <c r="C131" s="207"/>
      <c r="D131" s="294">
        <v>0</v>
      </c>
      <c r="E131" s="295"/>
      <c r="F131" s="294">
        <f>D131+H131</f>
        <v>0</v>
      </c>
      <c r="G131" s="296"/>
      <c r="H131" s="71"/>
      <c r="I131" s="165"/>
      <c r="J131" s="166"/>
      <c r="K131" s="167"/>
    </row>
    <row r="132" spans="1:11" x14ac:dyDescent="0.25">
      <c r="A132" s="202" t="s">
        <v>11</v>
      </c>
      <c r="B132" s="202"/>
      <c r="C132" s="202"/>
      <c r="D132" s="292">
        <f>D122+D123+D124+D128+D130</f>
        <v>178994.25</v>
      </c>
      <c r="E132" s="293"/>
      <c r="F132" s="292">
        <f>F122+F123+F124+F128+F130</f>
        <v>178994.25</v>
      </c>
      <c r="G132" s="293"/>
      <c r="H132" s="93">
        <f>H122+H123+H124+H128+H130</f>
        <v>0</v>
      </c>
      <c r="I132" s="196"/>
      <c r="J132" s="196"/>
      <c r="K132" s="196"/>
    </row>
    <row r="133" spans="1:11" ht="12" customHeight="1" x14ac:dyDescent="0.25">
      <c r="A133" s="130"/>
      <c r="B133" s="130"/>
      <c r="C133" s="130"/>
      <c r="D133" s="130"/>
      <c r="E133" s="130"/>
      <c r="F133" s="130"/>
      <c r="G133" s="130"/>
      <c r="H133" s="95"/>
      <c r="I133" s="130"/>
      <c r="J133" s="130"/>
      <c r="K133" s="130"/>
    </row>
    <row r="134" spans="1:11" ht="46.5" customHeight="1" x14ac:dyDescent="0.25">
      <c r="A134" s="153" t="s">
        <v>43</v>
      </c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</row>
    <row r="135" spans="1:11" ht="30.75" customHeight="1" x14ac:dyDescent="0.25">
      <c r="A135" s="153" t="s">
        <v>106</v>
      </c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</row>
    <row r="136" spans="1:11" ht="30.75" customHeight="1" x14ac:dyDescent="0.25">
      <c r="A136" s="130"/>
      <c r="B136" s="130"/>
      <c r="C136" s="130"/>
      <c r="D136" s="130"/>
      <c r="E136" s="130"/>
      <c r="F136" s="130"/>
      <c r="G136" s="130"/>
      <c r="H136" s="95"/>
      <c r="I136" s="130"/>
      <c r="J136" s="130"/>
      <c r="K136" s="130"/>
    </row>
    <row r="137" spans="1:11" ht="23.25" customHeight="1" x14ac:dyDescent="0.25">
      <c r="A137" s="131"/>
      <c r="B137" s="132"/>
      <c r="C137" s="132"/>
      <c r="D137" s="132"/>
      <c r="E137" s="132"/>
      <c r="F137" s="132"/>
      <c r="G137" s="132"/>
      <c r="H137" s="136"/>
      <c r="I137" s="132"/>
      <c r="J137" s="133"/>
    </row>
    <row r="138" spans="1:11" ht="15" customHeight="1" x14ac:dyDescent="0.25">
      <c r="A138" s="210"/>
      <c r="B138" s="210"/>
      <c r="C138" s="210"/>
      <c r="D138" s="210"/>
      <c r="E138" s="210"/>
      <c r="F138" s="210"/>
      <c r="G138" s="210"/>
      <c r="H138" s="210"/>
      <c r="I138" s="210"/>
      <c r="J138" s="210"/>
      <c r="K138" s="210"/>
    </row>
    <row r="139" spans="1:11" ht="117.75" customHeight="1" x14ac:dyDescent="0.25">
      <c r="A139" s="153" t="s">
        <v>44</v>
      </c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</row>
    <row r="140" spans="1:11" x14ac:dyDescent="0.25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</row>
    <row r="141" spans="1:11" x14ac:dyDescent="0.25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</row>
    <row r="142" spans="1:11" x14ac:dyDescent="0.25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</row>
    <row r="143" spans="1:11" x14ac:dyDescent="0.25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</row>
    <row r="144" spans="1:11" x14ac:dyDescent="0.25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</row>
    <row r="145" spans="1:11" x14ac:dyDescent="0.25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1:11" x14ac:dyDescent="0.25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</row>
    <row r="147" spans="1:11" x14ac:dyDescent="0.25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</row>
    <row r="148" spans="1:11" x14ac:dyDescent="0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</row>
  </sheetData>
  <mergeCells count="430">
    <mergeCell ref="A144:K144"/>
    <mergeCell ref="A145:K145"/>
    <mergeCell ref="A146:K146"/>
    <mergeCell ref="A147:K147"/>
    <mergeCell ref="A148:K148"/>
    <mergeCell ref="A138:K138"/>
    <mergeCell ref="A139:K139"/>
    <mergeCell ref="A140:K140"/>
    <mergeCell ref="A141:K141"/>
    <mergeCell ref="A142:K142"/>
    <mergeCell ref="A143:K143"/>
    <mergeCell ref="A132:C132"/>
    <mergeCell ref="D132:E132"/>
    <mergeCell ref="F132:G132"/>
    <mergeCell ref="I132:K132"/>
    <mergeCell ref="A134:K134"/>
    <mergeCell ref="A135:K135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7:C127"/>
    <mergeCell ref="D127:E127"/>
    <mergeCell ref="F127:G127"/>
    <mergeCell ref="I127:K127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D123:E123"/>
    <mergeCell ref="F123:G123"/>
    <mergeCell ref="A124:C124"/>
    <mergeCell ref="D124:E124"/>
    <mergeCell ref="F124:G124"/>
    <mergeCell ref="I124:K124"/>
    <mergeCell ref="A119:K119"/>
    <mergeCell ref="A121:C121"/>
    <mergeCell ref="D121:E121"/>
    <mergeCell ref="F121:G121"/>
    <mergeCell ref="I121:K121"/>
    <mergeCell ref="A122:C122"/>
    <mergeCell ref="D122:E122"/>
    <mergeCell ref="F122:G122"/>
    <mergeCell ref="I122:K123"/>
    <mergeCell ref="A123:C123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12:C112"/>
    <mergeCell ref="D112:E112"/>
    <mergeCell ref="F112:G112"/>
    <mergeCell ref="I112:K112"/>
    <mergeCell ref="A113:C113"/>
    <mergeCell ref="D113:E113"/>
    <mergeCell ref="F113:G113"/>
    <mergeCell ref="I113:K113"/>
    <mergeCell ref="A110:C110"/>
    <mergeCell ref="D110:E110"/>
    <mergeCell ref="F110:G110"/>
    <mergeCell ref="I110:K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I109:K109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91:K91"/>
    <mergeCell ref="A92:K92"/>
    <mergeCell ref="A93:C93"/>
    <mergeCell ref="D93:E93"/>
    <mergeCell ref="F93:G93"/>
    <mergeCell ref="I93:K93"/>
    <mergeCell ref="A86:C86"/>
    <mergeCell ref="D86:E86"/>
    <mergeCell ref="F86:G86"/>
    <mergeCell ref="I86:K86"/>
    <mergeCell ref="A87:C87"/>
    <mergeCell ref="D87:E87"/>
    <mergeCell ref="F87:G87"/>
    <mergeCell ref="I87:K87"/>
    <mergeCell ref="A85:C85"/>
    <mergeCell ref="D85:E85"/>
    <mergeCell ref="F85:G85"/>
    <mergeCell ref="I85:K85"/>
    <mergeCell ref="A84:C84"/>
    <mergeCell ref="D84:E84"/>
    <mergeCell ref="F84:G84"/>
    <mergeCell ref="I84:K84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1:C71"/>
    <mergeCell ref="D71:E71"/>
    <mergeCell ref="F71:G71"/>
    <mergeCell ref="I71:K71"/>
    <mergeCell ref="A70:C70"/>
    <mergeCell ref="D70:E70"/>
    <mergeCell ref="F70:G70"/>
    <mergeCell ref="I70:K70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9:C39"/>
    <mergeCell ref="D39:E39"/>
    <mergeCell ref="F39:G39"/>
    <mergeCell ref="I39:K39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38:C38"/>
    <mergeCell ref="D38:E38"/>
    <mergeCell ref="F38:G38"/>
    <mergeCell ref="I38:K38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F33:G33"/>
    <mergeCell ref="A23:C23"/>
    <mergeCell ref="D23:E23"/>
    <mergeCell ref="F23:G23"/>
    <mergeCell ref="H23:J23"/>
    <mergeCell ref="A27:J27"/>
    <mergeCell ref="A29:J29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4"/>
  <sheetViews>
    <sheetView topLeftCell="A5" workbookViewId="0">
      <selection activeCell="K11" sqref="K11"/>
    </sheetView>
  </sheetViews>
  <sheetFormatPr defaultRowHeight="15" x14ac:dyDescent="0.25"/>
  <cols>
    <col min="3" max="3" width="18.140625" customWidth="1"/>
    <col min="4" max="7" width="10.7109375" customWidth="1"/>
    <col min="8" max="8" width="20.7109375" style="89" customWidth="1"/>
    <col min="9" max="11" width="10.7109375" customWidth="1"/>
  </cols>
  <sheetData>
    <row r="1" spans="1:10" ht="15.75" x14ac:dyDescent="0.25">
      <c r="A1" s="1"/>
    </row>
    <row r="2" spans="1:10" ht="15.75" x14ac:dyDescent="0.25">
      <c r="A2" s="274" t="s">
        <v>0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75" x14ac:dyDescent="0.25">
      <c r="A3" s="274" t="s">
        <v>1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15.75" x14ac:dyDescent="0.25">
      <c r="A4" s="274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5.75" x14ac:dyDescent="0.25">
      <c r="A5" s="348"/>
      <c r="B5" s="317"/>
      <c r="C5" s="317"/>
      <c r="D5" s="317"/>
      <c r="E5" s="317"/>
      <c r="F5" s="317"/>
      <c r="G5" s="317"/>
      <c r="H5" s="317"/>
      <c r="I5" s="317"/>
      <c r="J5" s="89"/>
    </row>
    <row r="6" spans="1:10" x14ac:dyDescent="0.25">
      <c r="A6" s="316" t="s">
        <v>224</v>
      </c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5.75" x14ac:dyDescent="0.25">
      <c r="A7" s="274"/>
      <c r="B7" s="201"/>
      <c r="C7" s="201"/>
      <c r="D7" s="201"/>
      <c r="E7" s="201"/>
      <c r="F7" s="201"/>
      <c r="G7" s="201"/>
      <c r="H7" s="201"/>
      <c r="I7" s="201"/>
      <c r="J7" s="201"/>
    </row>
    <row r="8" spans="1:10" ht="46.5" customHeight="1" x14ac:dyDescent="0.25">
      <c r="A8" s="282" t="s">
        <v>102</v>
      </c>
      <c r="B8" s="281"/>
      <c r="C8" s="281"/>
      <c r="D8" s="281"/>
      <c r="E8" s="281"/>
      <c r="F8" s="281"/>
      <c r="G8" s="281"/>
      <c r="H8" s="281"/>
      <c r="I8" s="281"/>
      <c r="J8" s="201"/>
    </row>
    <row r="9" spans="1:10" ht="7.5" customHeight="1" x14ac:dyDescent="0.25">
      <c r="A9" s="274"/>
      <c r="B9" s="201"/>
      <c r="C9" s="201"/>
      <c r="D9" s="201"/>
      <c r="E9" s="201"/>
      <c r="F9" s="201"/>
      <c r="G9" s="201"/>
      <c r="H9" s="201"/>
      <c r="I9" s="201"/>
    </row>
    <row r="10" spans="1:10" ht="145.5" customHeight="1" x14ac:dyDescent="0.25">
      <c r="A10" s="282" t="s">
        <v>45</v>
      </c>
      <c r="B10" s="281"/>
      <c r="C10" s="281"/>
      <c r="D10" s="281"/>
      <c r="E10" s="281"/>
      <c r="F10" s="281"/>
      <c r="G10" s="281"/>
      <c r="H10" s="281"/>
      <c r="I10" s="281"/>
      <c r="J10" s="24"/>
    </row>
    <row r="11" spans="1:10" ht="62.25" customHeight="1" x14ac:dyDescent="0.25">
      <c r="A11" s="277" t="s">
        <v>225</v>
      </c>
      <c r="B11" s="278"/>
      <c r="C11" s="278"/>
      <c r="D11" s="278"/>
      <c r="E11" s="278"/>
      <c r="F11" s="278"/>
      <c r="G11" s="278"/>
      <c r="H11" s="278"/>
      <c r="I11" s="278"/>
      <c r="J11" s="279"/>
    </row>
    <row r="12" spans="1:10" ht="15.75" x14ac:dyDescent="0.25">
      <c r="A12" s="283" t="s">
        <v>46</v>
      </c>
      <c r="B12" s="284"/>
      <c r="C12" s="284"/>
      <c r="D12" s="284"/>
      <c r="E12" s="284"/>
      <c r="F12" s="284"/>
      <c r="G12" s="284"/>
      <c r="H12" s="284"/>
      <c r="I12" s="284"/>
      <c r="J12" s="284"/>
    </row>
    <row r="13" spans="1:10" ht="63.75" customHeight="1" x14ac:dyDescent="0.25">
      <c r="A13" s="277" t="s">
        <v>217</v>
      </c>
      <c r="B13" s="278"/>
      <c r="C13" s="278"/>
      <c r="D13" s="278"/>
      <c r="E13" s="278"/>
      <c r="F13" s="278"/>
      <c r="G13" s="278"/>
      <c r="H13" s="278"/>
      <c r="I13" s="278"/>
      <c r="J13" s="279"/>
    </row>
    <row r="14" spans="1:10" ht="38.25" customHeight="1" x14ac:dyDescent="0.25">
      <c r="A14" s="139"/>
      <c r="B14" s="140"/>
      <c r="C14" s="140"/>
      <c r="D14" s="140"/>
      <c r="E14" s="140"/>
      <c r="F14" s="140"/>
      <c r="G14" s="140"/>
      <c r="H14" s="147"/>
      <c r="I14" s="140"/>
      <c r="J14" s="141"/>
    </row>
    <row r="15" spans="1:10" ht="15.75" x14ac:dyDescent="0.25">
      <c r="A15" s="274" t="s">
        <v>4</v>
      </c>
      <c r="B15" s="201"/>
      <c r="C15" s="201"/>
      <c r="D15" s="201"/>
      <c r="E15" s="201"/>
      <c r="F15" s="201"/>
      <c r="G15" s="201"/>
      <c r="H15" s="201"/>
      <c r="I15" s="201"/>
      <c r="J15" s="201"/>
    </row>
    <row r="16" spans="1:10" ht="15.75" x14ac:dyDescent="0.25">
      <c r="A16" s="272" t="s">
        <v>219</v>
      </c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1" ht="15.75" x14ac:dyDescent="0.25">
      <c r="A17" s="2"/>
      <c r="B17" s="146"/>
      <c r="C17" s="146"/>
      <c r="D17" s="146"/>
      <c r="E17" s="146"/>
      <c r="F17" s="146"/>
      <c r="G17" s="146"/>
      <c r="H17" s="149"/>
      <c r="I17" s="146"/>
      <c r="J17" s="146"/>
    </row>
    <row r="18" spans="1:11" ht="15.75" x14ac:dyDescent="0.25">
      <c r="A18" s="266"/>
      <c r="B18" s="267"/>
      <c r="C18" s="267"/>
      <c r="D18" s="215" t="s">
        <v>24</v>
      </c>
      <c r="E18" s="215"/>
      <c r="F18" s="215" t="s">
        <v>6</v>
      </c>
      <c r="G18" s="215"/>
      <c r="H18" s="266" t="s">
        <v>14</v>
      </c>
      <c r="I18" s="215"/>
      <c r="J18" s="215"/>
    </row>
    <row r="19" spans="1:11" ht="30" customHeight="1" x14ac:dyDescent="0.25">
      <c r="A19" s="258" t="s">
        <v>7</v>
      </c>
      <c r="B19" s="259"/>
      <c r="C19" s="259"/>
      <c r="D19" s="315">
        <v>6838212</v>
      </c>
      <c r="E19" s="315"/>
      <c r="F19" s="315">
        <f>D19+H19</f>
        <v>6838212</v>
      </c>
      <c r="G19" s="315"/>
      <c r="H19" s="355"/>
      <c r="I19" s="355"/>
      <c r="J19" s="355"/>
    </row>
    <row r="20" spans="1:11" ht="15.75" x14ac:dyDescent="0.25">
      <c r="A20" s="258" t="s">
        <v>8</v>
      </c>
      <c r="B20" s="259"/>
      <c r="C20" s="259"/>
      <c r="D20" s="315">
        <v>2297280.36</v>
      </c>
      <c r="E20" s="315"/>
      <c r="F20" s="315">
        <f>D20+H20</f>
        <v>4195957.5599999996</v>
      </c>
      <c r="G20" s="315"/>
      <c r="H20" s="285">
        <v>1898677.2</v>
      </c>
      <c r="I20" s="285"/>
      <c r="J20" s="285"/>
    </row>
    <row r="21" spans="1:11" ht="15.75" x14ac:dyDescent="0.25">
      <c r="A21" s="258" t="s">
        <v>9</v>
      </c>
      <c r="B21" s="259"/>
      <c r="C21" s="259"/>
      <c r="D21" s="315">
        <v>0</v>
      </c>
      <c r="E21" s="315"/>
      <c r="F21" s="315">
        <f>D21+H21</f>
        <v>0</v>
      </c>
      <c r="G21" s="315"/>
      <c r="H21" s="285"/>
      <c r="I21" s="285"/>
      <c r="J21" s="285"/>
    </row>
    <row r="22" spans="1:11" ht="51.75" customHeight="1" x14ac:dyDescent="0.25">
      <c r="A22" s="263" t="s">
        <v>10</v>
      </c>
      <c r="B22" s="264"/>
      <c r="C22" s="265"/>
      <c r="D22" s="315">
        <v>178994.25</v>
      </c>
      <c r="E22" s="315"/>
      <c r="F22" s="315">
        <f>D22+H22</f>
        <v>178994.25</v>
      </c>
      <c r="G22" s="315"/>
      <c r="H22" s="285"/>
      <c r="I22" s="285"/>
      <c r="J22" s="285"/>
    </row>
    <row r="23" spans="1:11" ht="15.75" x14ac:dyDescent="0.25">
      <c r="A23" s="266" t="s">
        <v>11</v>
      </c>
      <c r="B23" s="268"/>
      <c r="C23" s="268"/>
      <c r="D23" s="313">
        <f>D19+D20+D21+D22</f>
        <v>9314486.6099999994</v>
      </c>
      <c r="E23" s="313"/>
      <c r="F23" s="313">
        <f>D23+H23</f>
        <v>11213163.809999999</v>
      </c>
      <c r="G23" s="313"/>
      <c r="H23" s="287">
        <f>H19+H20+H21+H22</f>
        <v>1898677.2</v>
      </c>
      <c r="I23" s="314"/>
      <c r="J23" s="314"/>
    </row>
    <row r="24" spans="1:11" ht="15.75" x14ac:dyDescent="0.25">
      <c r="A24" s="19"/>
      <c r="B24" s="20"/>
      <c r="C24" s="20"/>
      <c r="D24" s="58"/>
      <c r="E24" s="58"/>
      <c r="F24" s="58"/>
      <c r="G24" s="58"/>
      <c r="H24" s="90"/>
      <c r="I24" s="10"/>
      <c r="J24" s="10"/>
    </row>
    <row r="25" spans="1:11" ht="15.75" x14ac:dyDescent="0.25">
      <c r="A25" s="19"/>
      <c r="B25" s="20"/>
      <c r="C25" s="20"/>
      <c r="D25" s="58"/>
      <c r="E25" s="58"/>
      <c r="F25" s="58"/>
      <c r="G25" s="58"/>
      <c r="H25" s="90"/>
      <c r="I25" s="10"/>
      <c r="J25" s="10"/>
    </row>
    <row r="26" spans="1:11" ht="15.75" x14ac:dyDescent="0.25">
      <c r="A26" s="19"/>
      <c r="B26" s="20"/>
      <c r="C26" s="20"/>
      <c r="D26" s="10"/>
      <c r="E26" s="21"/>
      <c r="F26" s="10"/>
      <c r="G26" s="21"/>
      <c r="H26" s="90"/>
      <c r="I26" s="10"/>
      <c r="J26" s="10"/>
    </row>
    <row r="27" spans="1:11" ht="15.75" x14ac:dyDescent="0.25">
      <c r="A27" s="272" t="s">
        <v>220</v>
      </c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25">
      <c r="A28" s="143"/>
      <c r="B28" s="143"/>
      <c r="C28" s="143"/>
      <c r="D28" s="143"/>
      <c r="E28" s="143"/>
      <c r="F28" s="143"/>
      <c r="G28" s="143"/>
      <c r="H28" s="149"/>
      <c r="I28" s="143"/>
      <c r="J28" s="143"/>
    </row>
    <row r="29" spans="1:11" x14ac:dyDescent="0.25">
      <c r="A29" s="257" t="s">
        <v>12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1" ht="10.5" customHeight="1" x14ac:dyDescent="0.25">
      <c r="A30" s="144"/>
      <c r="B30" s="144"/>
      <c r="C30" s="144"/>
      <c r="D30" s="144"/>
      <c r="E30" s="144"/>
      <c r="F30" s="144"/>
      <c r="G30" s="144"/>
      <c r="H30" s="91"/>
      <c r="I30" s="144"/>
      <c r="J30" s="144"/>
    </row>
    <row r="31" spans="1:11" s="3" customFormat="1" x14ac:dyDescent="0.25">
      <c r="A31" s="196"/>
      <c r="B31" s="196"/>
      <c r="C31" s="196"/>
      <c r="D31" s="215" t="s">
        <v>24</v>
      </c>
      <c r="E31" s="215"/>
      <c r="F31" s="215" t="s">
        <v>6</v>
      </c>
      <c r="G31" s="215"/>
      <c r="H31" s="92" t="s">
        <v>14</v>
      </c>
      <c r="I31" s="216" t="s">
        <v>13</v>
      </c>
      <c r="J31" s="217"/>
      <c r="K31" s="218"/>
    </row>
    <row r="32" spans="1:11" s="3" customFormat="1" ht="38.25" customHeight="1" x14ac:dyDescent="0.25">
      <c r="A32" s="256" t="s">
        <v>15</v>
      </c>
      <c r="B32" s="256"/>
      <c r="C32" s="256"/>
      <c r="D32" s="171">
        <v>3263199.53</v>
      </c>
      <c r="E32" s="172"/>
      <c r="F32" s="171">
        <f t="shared" ref="F32:F39" si="0">D32+H32</f>
        <v>3263199.53</v>
      </c>
      <c r="G32" s="172"/>
      <c r="H32" s="145"/>
      <c r="I32" s="300"/>
      <c r="J32" s="301"/>
      <c r="K32" s="302"/>
    </row>
    <row r="33" spans="1:11" s="3" customFormat="1" ht="33.75" customHeight="1" x14ac:dyDescent="0.25">
      <c r="A33" s="181" t="s">
        <v>16</v>
      </c>
      <c r="B33" s="182"/>
      <c r="C33" s="183"/>
      <c r="D33" s="254">
        <v>985486.25</v>
      </c>
      <c r="E33" s="255"/>
      <c r="F33" s="171">
        <f t="shared" si="0"/>
        <v>985486.25</v>
      </c>
      <c r="G33" s="172"/>
      <c r="H33" s="145"/>
      <c r="I33" s="310"/>
      <c r="J33" s="311"/>
      <c r="K33" s="312"/>
    </row>
    <row r="34" spans="1:11" s="3" customFormat="1" x14ac:dyDescent="0.25">
      <c r="A34" s="256" t="s">
        <v>18</v>
      </c>
      <c r="B34" s="256"/>
      <c r="C34" s="256"/>
      <c r="D34" s="171">
        <f>D35+D36+D38</f>
        <v>17292</v>
      </c>
      <c r="E34" s="172"/>
      <c r="F34" s="171">
        <f t="shared" si="0"/>
        <v>17292</v>
      </c>
      <c r="G34" s="172"/>
      <c r="H34" s="59"/>
      <c r="I34" s="244"/>
      <c r="J34" s="244"/>
      <c r="K34" s="244"/>
    </row>
    <row r="35" spans="1:11" s="3" customFormat="1" ht="15" customHeight="1" x14ac:dyDescent="0.25">
      <c r="A35" s="252" t="s">
        <v>25</v>
      </c>
      <c r="B35" s="253"/>
      <c r="C35" s="197"/>
      <c r="D35" s="294">
        <v>14400</v>
      </c>
      <c r="E35" s="295"/>
      <c r="F35" s="294">
        <f t="shared" si="0"/>
        <v>14400</v>
      </c>
      <c r="G35" s="296"/>
      <c r="H35" s="71"/>
      <c r="I35" s="165"/>
      <c r="J35" s="166"/>
      <c r="K35" s="167"/>
    </row>
    <row r="36" spans="1:11" s="3" customFormat="1" x14ac:dyDescent="0.25">
      <c r="A36" s="252" t="s">
        <v>26</v>
      </c>
      <c r="B36" s="253"/>
      <c r="C36" s="197"/>
      <c r="D36" s="294">
        <v>2640</v>
      </c>
      <c r="E36" s="295"/>
      <c r="F36" s="294">
        <f t="shared" si="0"/>
        <v>2640</v>
      </c>
      <c r="G36" s="296"/>
      <c r="H36" s="71"/>
      <c r="I36" s="244"/>
      <c r="J36" s="244"/>
      <c r="K36" s="244"/>
    </row>
    <row r="37" spans="1:11" s="3" customFormat="1" ht="41.25" hidden="1" customHeight="1" x14ac:dyDescent="0.25">
      <c r="A37" s="252" t="s">
        <v>27</v>
      </c>
      <c r="B37" s="253"/>
      <c r="C37" s="197"/>
      <c r="D37" s="294">
        <v>1320</v>
      </c>
      <c r="E37" s="295"/>
      <c r="F37" s="294">
        <f t="shared" si="0"/>
        <v>0</v>
      </c>
      <c r="G37" s="296"/>
      <c r="H37" s="71">
        <v>-1320</v>
      </c>
      <c r="I37" s="165" t="s">
        <v>174</v>
      </c>
      <c r="J37" s="166"/>
      <c r="K37" s="167"/>
    </row>
    <row r="38" spans="1:11" s="3" customFormat="1" ht="25.5" customHeight="1" x14ac:dyDescent="0.25">
      <c r="A38" s="154" t="s">
        <v>28</v>
      </c>
      <c r="B38" s="193"/>
      <c r="C38" s="194"/>
      <c r="D38" s="294">
        <v>252</v>
      </c>
      <c r="E38" s="295"/>
      <c r="F38" s="294">
        <f t="shared" si="0"/>
        <v>252</v>
      </c>
      <c r="G38" s="296"/>
      <c r="H38" s="71"/>
      <c r="I38" s="165"/>
      <c r="J38" s="166"/>
      <c r="K38" s="167"/>
    </row>
    <row r="39" spans="1:11" s="3" customFormat="1" ht="39.75" hidden="1" customHeight="1" x14ac:dyDescent="0.25">
      <c r="A39" s="252" t="s">
        <v>47</v>
      </c>
      <c r="B39" s="253"/>
      <c r="C39" s="197"/>
      <c r="D39" s="294">
        <v>1674</v>
      </c>
      <c r="E39" s="295"/>
      <c r="F39" s="294">
        <f t="shared" si="0"/>
        <v>0</v>
      </c>
      <c r="G39" s="296"/>
      <c r="H39" s="71">
        <v>-1674</v>
      </c>
      <c r="I39" s="165" t="s">
        <v>174</v>
      </c>
      <c r="J39" s="166"/>
      <c r="K39" s="167"/>
    </row>
    <row r="40" spans="1:11" s="3" customFormat="1" ht="29.25" customHeight="1" x14ac:dyDescent="0.25">
      <c r="A40" s="181" t="s">
        <v>17</v>
      </c>
      <c r="B40" s="182"/>
      <c r="C40" s="183"/>
      <c r="D40" s="171">
        <f>SUM(D41:E43)</f>
        <v>361461.61</v>
      </c>
      <c r="E40" s="172"/>
      <c r="F40" s="171">
        <f>H40+D40</f>
        <v>361461.61</v>
      </c>
      <c r="G40" s="172"/>
      <c r="H40" s="59">
        <f>SUM(H41:H43)</f>
        <v>0</v>
      </c>
      <c r="I40" s="244"/>
      <c r="J40" s="244"/>
      <c r="K40" s="244"/>
    </row>
    <row r="41" spans="1:11" s="3" customFormat="1" ht="21" customHeight="1" x14ac:dyDescent="0.25">
      <c r="A41" s="154" t="s">
        <v>29</v>
      </c>
      <c r="B41" s="163"/>
      <c r="C41" s="164"/>
      <c r="D41" s="294">
        <v>352110</v>
      </c>
      <c r="E41" s="295"/>
      <c r="F41" s="294">
        <f>H41+D41</f>
        <v>352110</v>
      </c>
      <c r="G41" s="296"/>
      <c r="H41" s="71"/>
      <c r="I41" s="349"/>
      <c r="J41" s="350"/>
      <c r="K41" s="351"/>
    </row>
    <row r="42" spans="1:11" s="3" customFormat="1" ht="19.5" customHeight="1" x14ac:dyDescent="0.25">
      <c r="A42" s="154" t="s">
        <v>30</v>
      </c>
      <c r="B42" s="163"/>
      <c r="C42" s="164"/>
      <c r="D42" s="294">
        <v>2111.37</v>
      </c>
      <c r="E42" s="295"/>
      <c r="F42" s="294">
        <f>H42+D42</f>
        <v>2111.37</v>
      </c>
      <c r="G42" s="296"/>
      <c r="H42" s="71"/>
      <c r="I42" s="165"/>
      <c r="J42" s="166"/>
      <c r="K42" s="167"/>
    </row>
    <row r="43" spans="1:11" s="3" customFormat="1" ht="36.75" customHeight="1" x14ac:dyDescent="0.25">
      <c r="A43" s="154" t="s">
        <v>52</v>
      </c>
      <c r="B43" s="163"/>
      <c r="C43" s="164"/>
      <c r="D43" s="294">
        <v>7240.24</v>
      </c>
      <c r="E43" s="295"/>
      <c r="F43" s="294">
        <f>H43+D43</f>
        <v>7240.24</v>
      </c>
      <c r="G43" s="296"/>
      <c r="H43" s="71"/>
      <c r="I43" s="349"/>
      <c r="J43" s="350"/>
      <c r="K43" s="351"/>
    </row>
    <row r="44" spans="1:11" s="3" customFormat="1" ht="39" customHeight="1" x14ac:dyDescent="0.25">
      <c r="A44" s="181" t="s">
        <v>19</v>
      </c>
      <c r="B44" s="182"/>
      <c r="C44" s="183"/>
      <c r="D44" s="171">
        <f>SUM(D45:E51)</f>
        <v>225513.2</v>
      </c>
      <c r="E44" s="172"/>
      <c r="F44" s="171">
        <f>D44+H44</f>
        <v>225513.2</v>
      </c>
      <c r="G44" s="172"/>
      <c r="H44" s="59">
        <f>SUM(H45:H51)</f>
        <v>0</v>
      </c>
      <c r="I44" s="178"/>
      <c r="J44" s="179"/>
      <c r="K44" s="180"/>
    </row>
    <row r="45" spans="1:11" s="3" customFormat="1" ht="26.25" customHeight="1" x14ac:dyDescent="0.25">
      <c r="A45" s="154" t="s">
        <v>31</v>
      </c>
      <c r="B45" s="163"/>
      <c r="C45" s="164"/>
      <c r="D45" s="290">
        <v>22524</v>
      </c>
      <c r="E45" s="291"/>
      <c r="F45" s="294">
        <f t="shared" ref="F45:F51" si="1">D45+H45</f>
        <v>22524</v>
      </c>
      <c r="G45" s="296"/>
      <c r="H45" s="71"/>
      <c r="I45" s="165"/>
      <c r="J45" s="166"/>
      <c r="K45" s="167"/>
    </row>
    <row r="46" spans="1:11" s="3" customFormat="1" ht="105" customHeight="1" x14ac:dyDescent="0.25">
      <c r="A46" s="154" t="s">
        <v>83</v>
      </c>
      <c r="B46" s="163"/>
      <c r="C46" s="164"/>
      <c r="D46" s="290">
        <v>19000</v>
      </c>
      <c r="E46" s="291"/>
      <c r="F46" s="294">
        <f t="shared" si="1"/>
        <v>19000</v>
      </c>
      <c r="G46" s="296"/>
      <c r="H46" s="71"/>
      <c r="I46" s="165"/>
      <c r="J46" s="166"/>
      <c r="K46" s="167"/>
    </row>
    <row r="47" spans="1:11" s="3" customFormat="1" ht="28.5" customHeight="1" x14ac:dyDescent="0.25">
      <c r="A47" s="154" t="s">
        <v>32</v>
      </c>
      <c r="B47" s="163"/>
      <c r="C47" s="164"/>
      <c r="D47" s="290">
        <v>6000</v>
      </c>
      <c r="E47" s="291"/>
      <c r="F47" s="294">
        <f t="shared" si="1"/>
        <v>6000</v>
      </c>
      <c r="G47" s="296"/>
      <c r="H47" s="71"/>
      <c r="I47" s="165"/>
      <c r="J47" s="166"/>
      <c r="K47" s="167"/>
    </row>
    <row r="48" spans="1:11" s="3" customFormat="1" ht="92.25" customHeight="1" x14ac:dyDescent="0.25">
      <c r="A48" s="154" t="s">
        <v>61</v>
      </c>
      <c r="B48" s="163"/>
      <c r="C48" s="164"/>
      <c r="D48" s="290">
        <v>112838.39999999999</v>
      </c>
      <c r="E48" s="291"/>
      <c r="F48" s="294">
        <f t="shared" si="1"/>
        <v>112838.39999999999</v>
      </c>
      <c r="G48" s="296"/>
      <c r="H48" s="71"/>
      <c r="I48" s="165"/>
      <c r="J48" s="166"/>
      <c r="K48" s="167"/>
    </row>
    <row r="49" spans="1:11" s="3" customFormat="1" ht="27.75" customHeight="1" x14ac:dyDescent="0.25">
      <c r="A49" s="154" t="s">
        <v>213</v>
      </c>
      <c r="B49" s="163"/>
      <c r="C49" s="164"/>
      <c r="D49" s="290">
        <v>34750.800000000003</v>
      </c>
      <c r="E49" s="291"/>
      <c r="F49" s="294">
        <f t="shared" si="1"/>
        <v>34750.800000000003</v>
      </c>
      <c r="G49" s="296"/>
      <c r="H49" s="71"/>
      <c r="I49" s="349"/>
      <c r="J49" s="350"/>
      <c r="K49" s="351"/>
    </row>
    <row r="50" spans="1:11" s="3" customFormat="1" ht="25.5" customHeight="1" x14ac:dyDescent="0.25">
      <c r="A50" s="154" t="s">
        <v>33</v>
      </c>
      <c r="B50" s="163"/>
      <c r="C50" s="164"/>
      <c r="D50" s="290">
        <v>20000</v>
      </c>
      <c r="E50" s="291"/>
      <c r="F50" s="294">
        <f t="shared" si="1"/>
        <v>20000</v>
      </c>
      <c r="G50" s="296"/>
      <c r="H50" s="71"/>
      <c r="I50" s="165"/>
      <c r="J50" s="166"/>
      <c r="K50" s="167"/>
    </row>
    <row r="51" spans="1:11" s="3" customFormat="1" ht="36" customHeight="1" x14ac:dyDescent="0.25">
      <c r="A51" s="154" t="s">
        <v>55</v>
      </c>
      <c r="B51" s="155"/>
      <c r="C51" s="156"/>
      <c r="D51" s="290">
        <v>10400</v>
      </c>
      <c r="E51" s="309"/>
      <c r="F51" s="294">
        <f t="shared" si="1"/>
        <v>10400</v>
      </c>
      <c r="G51" s="296"/>
      <c r="H51" s="71"/>
      <c r="I51" s="349"/>
      <c r="J51" s="350"/>
      <c r="K51" s="351"/>
    </row>
    <row r="52" spans="1:11" s="3" customFormat="1" ht="30.75" customHeight="1" x14ac:dyDescent="0.25">
      <c r="A52" s="181" t="s">
        <v>20</v>
      </c>
      <c r="B52" s="182"/>
      <c r="C52" s="183"/>
      <c r="D52" s="171">
        <f>SUM(D54:E70)</f>
        <v>1501051.0699999998</v>
      </c>
      <c r="E52" s="172"/>
      <c r="F52" s="171">
        <f>SUM(F54:G70)</f>
        <v>1501051.0699999998</v>
      </c>
      <c r="G52" s="172"/>
      <c r="H52" s="59">
        <f>SUM(H53:H70)</f>
        <v>0</v>
      </c>
      <c r="I52" s="244"/>
      <c r="J52" s="244"/>
      <c r="K52" s="244"/>
    </row>
    <row r="53" spans="1:11" s="3" customFormat="1" ht="77.25" hidden="1" customHeight="1" x14ac:dyDescent="0.25">
      <c r="A53" s="154" t="s">
        <v>85</v>
      </c>
      <c r="B53" s="193"/>
      <c r="C53" s="194"/>
      <c r="D53" s="306">
        <f>9180+22320</f>
        <v>31500</v>
      </c>
      <c r="E53" s="308"/>
      <c r="F53" s="306">
        <f t="shared" ref="F53:F68" si="2">D53+H53</f>
        <v>31500</v>
      </c>
      <c r="G53" s="308"/>
      <c r="H53" s="75"/>
      <c r="I53" s="165"/>
      <c r="J53" s="189"/>
      <c r="K53" s="190"/>
    </row>
    <row r="54" spans="1:11" s="3" customFormat="1" ht="58.5" customHeight="1" x14ac:dyDescent="0.25">
      <c r="A54" s="154" t="s">
        <v>109</v>
      </c>
      <c r="B54" s="163"/>
      <c r="C54" s="164"/>
      <c r="D54" s="306">
        <v>9880</v>
      </c>
      <c r="E54" s="307"/>
      <c r="F54" s="306">
        <f t="shared" si="2"/>
        <v>9880</v>
      </c>
      <c r="G54" s="308"/>
      <c r="H54" s="75"/>
      <c r="I54" s="165"/>
      <c r="J54" s="166"/>
      <c r="K54" s="167"/>
    </row>
    <row r="55" spans="1:11" s="3" customFormat="1" ht="68.25" customHeight="1" x14ac:dyDescent="0.25">
      <c r="A55" s="154" t="s">
        <v>34</v>
      </c>
      <c r="B55" s="163"/>
      <c r="C55" s="164"/>
      <c r="D55" s="306">
        <v>20607.599999999999</v>
      </c>
      <c r="E55" s="307"/>
      <c r="F55" s="306">
        <f t="shared" si="2"/>
        <v>20607.599999999999</v>
      </c>
      <c r="G55" s="308"/>
      <c r="H55" s="75"/>
      <c r="I55" s="245"/>
      <c r="J55" s="246"/>
      <c r="K55" s="247"/>
    </row>
    <row r="56" spans="1:11" s="3" customFormat="1" ht="46.5" customHeight="1" x14ac:dyDescent="0.25">
      <c r="A56" s="154" t="s">
        <v>56</v>
      </c>
      <c r="B56" s="163"/>
      <c r="C56" s="164"/>
      <c r="D56" s="306">
        <v>22423.439999999999</v>
      </c>
      <c r="E56" s="307"/>
      <c r="F56" s="306">
        <f t="shared" si="2"/>
        <v>22423.439999999999</v>
      </c>
      <c r="G56" s="308"/>
      <c r="H56" s="75"/>
      <c r="I56" s="165"/>
      <c r="J56" s="166"/>
      <c r="K56" s="167"/>
    </row>
    <row r="57" spans="1:11" s="3" customFormat="1" ht="39" customHeight="1" x14ac:dyDescent="0.25">
      <c r="A57" s="154" t="s">
        <v>35</v>
      </c>
      <c r="B57" s="163"/>
      <c r="C57" s="164"/>
      <c r="D57" s="306">
        <v>34350.910000000003</v>
      </c>
      <c r="E57" s="307"/>
      <c r="F57" s="306">
        <f t="shared" si="2"/>
        <v>34350.910000000003</v>
      </c>
      <c r="G57" s="308"/>
      <c r="H57" s="75"/>
      <c r="I57" s="160"/>
      <c r="J57" s="161"/>
      <c r="K57" s="162"/>
    </row>
    <row r="58" spans="1:11" s="3" customFormat="1" ht="50.25" customHeight="1" x14ac:dyDescent="0.25">
      <c r="A58" s="154" t="s">
        <v>36</v>
      </c>
      <c r="B58" s="163"/>
      <c r="C58" s="164"/>
      <c r="D58" s="306">
        <v>23093.759999999998</v>
      </c>
      <c r="E58" s="307"/>
      <c r="F58" s="306">
        <f t="shared" si="2"/>
        <v>23093.759999999998</v>
      </c>
      <c r="G58" s="308"/>
      <c r="H58" s="75"/>
      <c r="I58" s="165"/>
      <c r="J58" s="166"/>
      <c r="K58" s="167"/>
    </row>
    <row r="59" spans="1:11" s="3" customFormat="1" ht="54.75" customHeight="1" x14ac:dyDescent="0.25">
      <c r="A59" s="154" t="s">
        <v>37</v>
      </c>
      <c r="B59" s="163"/>
      <c r="C59" s="164"/>
      <c r="D59" s="306">
        <v>199392</v>
      </c>
      <c r="E59" s="307"/>
      <c r="F59" s="306">
        <f t="shared" si="2"/>
        <v>199392</v>
      </c>
      <c r="G59" s="308"/>
      <c r="H59" s="75"/>
      <c r="I59" s="165"/>
      <c r="J59" s="166"/>
      <c r="K59" s="167"/>
    </row>
    <row r="60" spans="1:11" s="3" customFormat="1" ht="36.75" customHeight="1" x14ac:dyDescent="0.25">
      <c r="A60" s="154" t="s">
        <v>63</v>
      </c>
      <c r="B60" s="163"/>
      <c r="C60" s="164"/>
      <c r="D60" s="306">
        <v>0</v>
      </c>
      <c r="E60" s="307"/>
      <c r="F60" s="306">
        <f t="shared" si="2"/>
        <v>0</v>
      </c>
      <c r="G60" s="308"/>
      <c r="H60" s="75"/>
      <c r="I60" s="165"/>
      <c r="J60" s="166"/>
      <c r="K60" s="167"/>
    </row>
    <row r="61" spans="1:11" s="3" customFormat="1" ht="30.75" customHeight="1" x14ac:dyDescent="0.25">
      <c r="A61" s="154" t="s">
        <v>50</v>
      </c>
      <c r="B61" s="163"/>
      <c r="C61" s="164"/>
      <c r="D61" s="294">
        <v>4000</v>
      </c>
      <c r="E61" s="295"/>
      <c r="F61" s="294">
        <f t="shared" si="2"/>
        <v>4000</v>
      </c>
      <c r="G61" s="296"/>
      <c r="H61" s="71"/>
      <c r="I61" s="165"/>
      <c r="J61" s="166"/>
      <c r="K61" s="167"/>
    </row>
    <row r="62" spans="1:11" s="3" customFormat="1" ht="36.75" customHeight="1" x14ac:dyDescent="0.25">
      <c r="A62" s="154" t="s">
        <v>71</v>
      </c>
      <c r="B62" s="163"/>
      <c r="C62" s="164"/>
      <c r="D62" s="294">
        <v>18900</v>
      </c>
      <c r="E62" s="295"/>
      <c r="F62" s="294">
        <f t="shared" si="2"/>
        <v>18900</v>
      </c>
      <c r="G62" s="296"/>
      <c r="H62" s="71"/>
      <c r="I62" s="165"/>
      <c r="J62" s="166"/>
      <c r="K62" s="167"/>
    </row>
    <row r="63" spans="1:11" s="3" customFormat="1" ht="29.25" customHeight="1" x14ac:dyDescent="0.25">
      <c r="A63" s="154" t="s">
        <v>49</v>
      </c>
      <c r="B63" s="155"/>
      <c r="C63" s="156"/>
      <c r="D63" s="294">
        <v>15000</v>
      </c>
      <c r="E63" s="295"/>
      <c r="F63" s="294">
        <f t="shared" si="2"/>
        <v>15000</v>
      </c>
      <c r="G63" s="296"/>
      <c r="H63" s="71"/>
      <c r="I63" s="165"/>
      <c r="J63" s="166"/>
      <c r="K63" s="167"/>
    </row>
    <row r="64" spans="1:11" s="3" customFormat="1" ht="16.5" customHeight="1" x14ac:dyDescent="0.25">
      <c r="A64" s="154" t="s">
        <v>51</v>
      </c>
      <c r="B64" s="163"/>
      <c r="C64" s="164"/>
      <c r="D64" s="294">
        <v>39589</v>
      </c>
      <c r="E64" s="295"/>
      <c r="F64" s="294">
        <f t="shared" si="2"/>
        <v>39589</v>
      </c>
      <c r="G64" s="296"/>
      <c r="H64" s="71"/>
      <c r="I64" s="165"/>
      <c r="J64" s="166"/>
      <c r="K64" s="167"/>
    </row>
    <row r="65" spans="1:11" s="3" customFormat="1" ht="45" customHeight="1" x14ac:dyDescent="0.25">
      <c r="A65" s="154" t="s">
        <v>133</v>
      </c>
      <c r="B65" s="163"/>
      <c r="C65" s="164"/>
      <c r="D65" s="294">
        <v>6724.36</v>
      </c>
      <c r="E65" s="295"/>
      <c r="F65" s="294">
        <f t="shared" si="2"/>
        <v>6724.36</v>
      </c>
      <c r="G65" s="296"/>
      <c r="H65" s="71"/>
      <c r="I65" s="165"/>
      <c r="J65" s="166"/>
      <c r="K65" s="167"/>
    </row>
    <row r="66" spans="1:11" s="3" customFormat="1" ht="37.5" customHeight="1" x14ac:dyDescent="0.25">
      <c r="A66" s="154" t="s">
        <v>134</v>
      </c>
      <c r="B66" s="163"/>
      <c r="C66" s="164"/>
      <c r="D66" s="294">
        <v>55000</v>
      </c>
      <c r="E66" s="295"/>
      <c r="F66" s="294">
        <f t="shared" si="2"/>
        <v>55000</v>
      </c>
      <c r="G66" s="296"/>
      <c r="H66" s="71"/>
      <c r="I66" s="165"/>
      <c r="J66" s="166"/>
      <c r="K66" s="167"/>
    </row>
    <row r="67" spans="1:11" s="3" customFormat="1" ht="41.25" customHeight="1" x14ac:dyDescent="0.25">
      <c r="A67" s="154" t="s">
        <v>173</v>
      </c>
      <c r="B67" s="163"/>
      <c r="C67" s="164"/>
      <c r="D67" s="294">
        <v>62050</v>
      </c>
      <c r="E67" s="295"/>
      <c r="F67" s="294">
        <f t="shared" si="2"/>
        <v>62050</v>
      </c>
      <c r="G67" s="296"/>
      <c r="H67" s="71"/>
      <c r="I67" s="349"/>
      <c r="J67" s="350"/>
      <c r="K67" s="351"/>
    </row>
    <row r="68" spans="1:11" s="3" customFormat="1" ht="32.25" customHeight="1" x14ac:dyDescent="0.25">
      <c r="A68" s="154" t="s">
        <v>195</v>
      </c>
      <c r="B68" s="163"/>
      <c r="C68" s="164"/>
      <c r="D68" s="306">
        <v>666400</v>
      </c>
      <c r="E68" s="307"/>
      <c r="F68" s="306">
        <f t="shared" si="2"/>
        <v>666400</v>
      </c>
      <c r="G68" s="308"/>
      <c r="H68" s="75"/>
      <c r="I68" s="198"/>
      <c r="J68" s="199"/>
      <c r="K68" s="200"/>
    </row>
    <row r="69" spans="1:11" s="3" customFormat="1" ht="31.5" customHeight="1" x14ac:dyDescent="0.25">
      <c r="A69" s="154" t="s">
        <v>194</v>
      </c>
      <c r="B69" s="163"/>
      <c r="C69" s="164"/>
      <c r="D69" s="306">
        <v>180000</v>
      </c>
      <c r="E69" s="307"/>
      <c r="F69" s="306">
        <f>D69+H69</f>
        <v>180000</v>
      </c>
      <c r="G69" s="308"/>
      <c r="H69" s="75"/>
      <c r="I69" s="198"/>
      <c r="J69" s="199"/>
      <c r="K69" s="200"/>
    </row>
    <row r="70" spans="1:11" s="3" customFormat="1" ht="27" customHeight="1" x14ac:dyDescent="0.25">
      <c r="A70" s="154" t="s">
        <v>189</v>
      </c>
      <c r="B70" s="163"/>
      <c r="C70" s="164"/>
      <c r="D70" s="306">
        <v>143640</v>
      </c>
      <c r="E70" s="307"/>
      <c r="F70" s="306">
        <f>D70+H70</f>
        <v>143640</v>
      </c>
      <c r="G70" s="308"/>
      <c r="H70" s="75"/>
      <c r="I70" s="198"/>
      <c r="J70" s="199"/>
      <c r="K70" s="200"/>
    </row>
    <row r="71" spans="1:11" s="3" customFormat="1" ht="45.75" customHeight="1" x14ac:dyDescent="0.25">
      <c r="A71" s="181" t="s">
        <v>21</v>
      </c>
      <c r="B71" s="182"/>
      <c r="C71" s="183"/>
      <c r="D71" s="171">
        <f>SUM(D72:E73)</f>
        <v>144532</v>
      </c>
      <c r="E71" s="172"/>
      <c r="F71" s="171">
        <f>D71+H71</f>
        <v>144532</v>
      </c>
      <c r="G71" s="172"/>
      <c r="H71" s="59">
        <f>H72+H73</f>
        <v>0</v>
      </c>
      <c r="I71" s="244"/>
      <c r="J71" s="244"/>
      <c r="K71" s="244"/>
    </row>
    <row r="72" spans="1:11" s="3" customFormat="1" ht="32.25" customHeight="1" x14ac:dyDescent="0.25">
      <c r="A72" s="205" t="s">
        <v>64</v>
      </c>
      <c r="B72" s="206"/>
      <c r="C72" s="207"/>
      <c r="D72" s="290">
        <v>57882</v>
      </c>
      <c r="E72" s="291"/>
      <c r="F72" s="290">
        <f>D72+H72</f>
        <v>57882</v>
      </c>
      <c r="G72" s="338"/>
      <c r="H72" s="71"/>
      <c r="I72" s="165"/>
      <c r="J72" s="166"/>
      <c r="K72" s="167"/>
    </row>
    <row r="73" spans="1:11" s="3" customFormat="1" ht="49.5" customHeight="1" x14ac:dyDescent="0.25">
      <c r="A73" s="205" t="s">
        <v>64</v>
      </c>
      <c r="B73" s="206"/>
      <c r="C73" s="207"/>
      <c r="D73" s="290">
        <v>86650</v>
      </c>
      <c r="E73" s="291"/>
      <c r="F73" s="290">
        <f>D73+H73</f>
        <v>86650</v>
      </c>
      <c r="G73" s="338"/>
      <c r="H73" s="71"/>
      <c r="I73" s="165"/>
      <c r="J73" s="166"/>
      <c r="K73" s="167"/>
    </row>
    <row r="74" spans="1:11" s="39" customFormat="1" ht="57" customHeight="1" x14ac:dyDescent="0.25">
      <c r="A74" s="168" t="s">
        <v>57</v>
      </c>
      <c r="B74" s="169"/>
      <c r="C74" s="170"/>
      <c r="D74" s="171">
        <v>4281.7</v>
      </c>
      <c r="E74" s="172"/>
      <c r="F74" s="171">
        <f t="shared" ref="F74:F79" si="3">D74+H74</f>
        <v>4281.7</v>
      </c>
      <c r="G74" s="172"/>
      <c r="H74" s="59"/>
      <c r="I74" s="165"/>
      <c r="J74" s="166"/>
      <c r="K74" s="167"/>
    </row>
    <row r="75" spans="1:11" s="39" customFormat="1" ht="57" customHeight="1" x14ac:dyDescent="0.25">
      <c r="A75" s="168" t="s">
        <v>88</v>
      </c>
      <c r="B75" s="238"/>
      <c r="C75" s="239"/>
      <c r="D75" s="171">
        <f>SUM(D76:E79)</f>
        <v>204120</v>
      </c>
      <c r="E75" s="228"/>
      <c r="F75" s="171">
        <f t="shared" si="3"/>
        <v>204120</v>
      </c>
      <c r="G75" s="172"/>
      <c r="H75" s="59">
        <f>H79</f>
        <v>0</v>
      </c>
      <c r="I75" s="241"/>
      <c r="J75" s="242"/>
      <c r="K75" s="243"/>
    </row>
    <row r="76" spans="1:11" s="3" customFormat="1" ht="27.75" customHeight="1" x14ac:dyDescent="0.25">
      <c r="A76" s="154" t="s">
        <v>65</v>
      </c>
      <c r="B76" s="163"/>
      <c r="C76" s="164"/>
      <c r="D76" s="294">
        <v>1600</v>
      </c>
      <c r="E76" s="295"/>
      <c r="F76" s="294">
        <f t="shared" si="3"/>
        <v>1600</v>
      </c>
      <c r="G76" s="296"/>
      <c r="H76" s="71"/>
      <c r="I76" s="160"/>
      <c r="J76" s="161"/>
      <c r="K76" s="162"/>
    </row>
    <row r="77" spans="1:11" s="3" customFormat="1" ht="24" customHeight="1" x14ac:dyDescent="0.25">
      <c r="A77" s="154" t="s">
        <v>66</v>
      </c>
      <c r="B77" s="163"/>
      <c r="C77" s="164"/>
      <c r="D77" s="294">
        <v>3120</v>
      </c>
      <c r="E77" s="295"/>
      <c r="F77" s="294">
        <f t="shared" si="3"/>
        <v>3120</v>
      </c>
      <c r="G77" s="296"/>
      <c r="H77" s="71"/>
      <c r="I77" s="160"/>
      <c r="J77" s="161"/>
      <c r="K77" s="162"/>
    </row>
    <row r="78" spans="1:11" s="3" customFormat="1" ht="21" customHeight="1" x14ac:dyDescent="0.25">
      <c r="A78" s="154" t="s">
        <v>67</v>
      </c>
      <c r="B78" s="163"/>
      <c r="C78" s="164"/>
      <c r="D78" s="294">
        <v>5400</v>
      </c>
      <c r="E78" s="295"/>
      <c r="F78" s="294">
        <f t="shared" si="3"/>
        <v>5400</v>
      </c>
      <c r="G78" s="296"/>
      <c r="H78" s="71"/>
      <c r="I78" s="165"/>
      <c r="J78" s="166"/>
      <c r="K78" s="167"/>
    </row>
    <row r="79" spans="1:11" s="3" customFormat="1" ht="52.5" customHeight="1" x14ac:dyDescent="0.25">
      <c r="A79" s="154" t="s">
        <v>68</v>
      </c>
      <c r="B79" s="163"/>
      <c r="C79" s="164"/>
      <c r="D79" s="294">
        <v>194000</v>
      </c>
      <c r="E79" s="295"/>
      <c r="F79" s="294">
        <f t="shared" si="3"/>
        <v>194000</v>
      </c>
      <c r="G79" s="296"/>
      <c r="H79" s="71"/>
      <c r="I79" s="165"/>
      <c r="J79" s="166"/>
      <c r="K79" s="167"/>
    </row>
    <row r="80" spans="1:11" s="39" customFormat="1" ht="48.75" customHeight="1" x14ac:dyDescent="0.25">
      <c r="A80" s="168" t="s">
        <v>86</v>
      </c>
      <c r="B80" s="169"/>
      <c r="C80" s="170"/>
      <c r="D80" s="171">
        <f>D81</f>
        <v>4380</v>
      </c>
      <c r="E80" s="172"/>
      <c r="F80" s="171">
        <f>F81</f>
        <v>4380</v>
      </c>
      <c r="G80" s="172"/>
      <c r="H80" s="59"/>
      <c r="I80" s="165"/>
      <c r="J80" s="166"/>
      <c r="K80" s="167"/>
    </row>
    <row r="81" spans="1:11" s="3" customFormat="1" ht="24" customHeight="1" x14ac:dyDescent="0.25">
      <c r="A81" s="154" t="s">
        <v>87</v>
      </c>
      <c r="B81" s="163"/>
      <c r="C81" s="164"/>
      <c r="D81" s="294">
        <v>4380</v>
      </c>
      <c r="E81" s="295"/>
      <c r="F81" s="294">
        <f>D81+H81</f>
        <v>4380</v>
      </c>
      <c r="G81" s="296"/>
      <c r="H81" s="71"/>
      <c r="I81" s="165"/>
      <c r="J81" s="166"/>
      <c r="K81" s="167"/>
    </row>
    <row r="82" spans="1:11" s="39" customFormat="1" ht="48.75" customHeight="1" x14ac:dyDescent="0.25">
      <c r="A82" s="168" t="s">
        <v>58</v>
      </c>
      <c r="B82" s="169"/>
      <c r="C82" s="170"/>
      <c r="D82" s="171">
        <f>SUM(D83:E84)</f>
        <v>50894.64</v>
      </c>
      <c r="E82" s="172"/>
      <c r="F82" s="171">
        <f>F83+F84</f>
        <v>50894.64</v>
      </c>
      <c r="G82" s="172"/>
      <c r="H82" s="59">
        <f>H83+H84</f>
        <v>0</v>
      </c>
      <c r="I82" s="165"/>
      <c r="J82" s="166"/>
      <c r="K82" s="167"/>
    </row>
    <row r="83" spans="1:11" s="3" customFormat="1" ht="77.25" customHeight="1" x14ac:dyDescent="0.25">
      <c r="A83" s="154" t="s">
        <v>124</v>
      </c>
      <c r="B83" s="163"/>
      <c r="C83" s="164"/>
      <c r="D83" s="294">
        <v>21338.44</v>
      </c>
      <c r="E83" s="295"/>
      <c r="F83" s="294">
        <f>D83+H83</f>
        <v>21338.44</v>
      </c>
      <c r="G83" s="296"/>
      <c r="H83" s="71"/>
      <c r="I83" s="165"/>
      <c r="J83" s="166"/>
      <c r="K83" s="167"/>
    </row>
    <row r="84" spans="1:11" s="3" customFormat="1" ht="111.75" customHeight="1" x14ac:dyDescent="0.25">
      <c r="A84" s="154" t="s">
        <v>112</v>
      </c>
      <c r="B84" s="163"/>
      <c r="C84" s="164"/>
      <c r="D84" s="294">
        <v>29556.2</v>
      </c>
      <c r="E84" s="295"/>
      <c r="F84" s="294">
        <f t="shared" ref="F84" si="4">D84+H84</f>
        <v>29556.2</v>
      </c>
      <c r="G84" s="296"/>
      <c r="H84" s="71"/>
      <c r="I84" s="165"/>
      <c r="J84" s="166"/>
      <c r="K84" s="167"/>
    </row>
    <row r="85" spans="1:11" s="42" customFormat="1" ht="47.25" customHeight="1" x14ac:dyDescent="0.25">
      <c r="A85" s="173" t="s">
        <v>92</v>
      </c>
      <c r="B85" s="174"/>
      <c r="C85" s="175"/>
      <c r="D85" s="254">
        <f>D86</f>
        <v>76000</v>
      </c>
      <c r="E85" s="289"/>
      <c r="F85" s="254">
        <f>F86</f>
        <v>76000</v>
      </c>
      <c r="G85" s="289"/>
      <c r="H85" s="71">
        <f>H86</f>
        <v>0</v>
      </c>
      <c r="I85" s="178"/>
      <c r="J85" s="179"/>
      <c r="K85" s="180"/>
    </row>
    <row r="86" spans="1:11" s="42" customFormat="1" ht="42.75" customHeight="1" x14ac:dyDescent="0.25">
      <c r="A86" s="205" t="s">
        <v>190</v>
      </c>
      <c r="B86" s="206"/>
      <c r="C86" s="207"/>
      <c r="D86" s="290">
        <v>76000</v>
      </c>
      <c r="E86" s="291"/>
      <c r="F86" s="290">
        <f>D86+H86</f>
        <v>76000</v>
      </c>
      <c r="G86" s="291"/>
      <c r="H86" s="71"/>
      <c r="I86" s="198"/>
      <c r="J86" s="199"/>
      <c r="K86" s="200"/>
    </row>
    <row r="87" spans="1:11" s="3" customFormat="1" x14ac:dyDescent="0.25">
      <c r="A87" s="202" t="s">
        <v>11</v>
      </c>
      <c r="B87" s="202"/>
      <c r="C87" s="202"/>
      <c r="D87" s="292">
        <f>D32+D33+D34+D40+D44+D52+D71+D74+D75+D80+D82+D85</f>
        <v>6838212</v>
      </c>
      <c r="E87" s="293"/>
      <c r="F87" s="292">
        <f>F32+F33+F34+F40+F44+F52+F71+F74+F75+F80+F82+F85</f>
        <v>6838212</v>
      </c>
      <c r="G87" s="293"/>
      <c r="H87" s="93">
        <f>H32+H33+H34+H40+H44+H52+H71+H74+H75+H80+H82+H85</f>
        <v>0</v>
      </c>
      <c r="I87" s="196"/>
      <c r="J87" s="196"/>
      <c r="K87" s="196"/>
    </row>
    <row r="88" spans="1:11" s="3" customFormat="1" x14ac:dyDescent="0.25">
      <c r="A88" s="9"/>
      <c r="B88" s="9"/>
      <c r="C88" s="9"/>
      <c r="D88" s="10"/>
      <c r="E88" s="10"/>
      <c r="F88" s="10"/>
      <c r="G88" s="10"/>
      <c r="H88" s="94"/>
      <c r="I88" s="11"/>
      <c r="J88" s="11"/>
      <c r="K88" s="11"/>
    </row>
    <row r="89" spans="1:11" s="3" customFormat="1" x14ac:dyDescent="0.25">
      <c r="A89" s="9"/>
      <c r="B89" s="9"/>
      <c r="C89" s="9"/>
      <c r="D89" s="10"/>
      <c r="E89" s="10"/>
      <c r="F89" s="10"/>
      <c r="G89" s="10"/>
      <c r="H89" s="94"/>
      <c r="I89" s="11"/>
      <c r="J89" s="11"/>
      <c r="K89" s="11"/>
    </row>
    <row r="90" spans="1:11" s="3" customFormat="1" x14ac:dyDescent="0.25">
      <c r="A90" s="9"/>
      <c r="B90" s="9"/>
      <c r="C90" s="9"/>
      <c r="D90" s="10"/>
      <c r="E90" s="10"/>
      <c r="F90" s="10"/>
      <c r="G90" s="10"/>
      <c r="H90" s="94"/>
      <c r="I90" s="11"/>
      <c r="J90" s="11"/>
      <c r="K90" s="11"/>
    </row>
    <row r="91" spans="1:11" x14ac:dyDescent="0.25">
      <c r="A91" s="232" t="s">
        <v>22</v>
      </c>
      <c r="B91" s="232"/>
      <c r="C91" s="232"/>
      <c r="D91" s="232"/>
      <c r="E91" s="232"/>
      <c r="F91" s="232"/>
      <c r="G91" s="232"/>
      <c r="H91" s="232"/>
      <c r="I91" s="232"/>
      <c r="J91" s="232"/>
      <c r="K91" s="232"/>
    </row>
    <row r="92" spans="1:11" ht="8.25" customHeight="1" x14ac:dyDescent="0.25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</row>
    <row r="93" spans="1:11" x14ac:dyDescent="0.25">
      <c r="A93" s="196"/>
      <c r="B93" s="196"/>
      <c r="C93" s="196"/>
      <c r="D93" s="215" t="s">
        <v>5</v>
      </c>
      <c r="E93" s="215"/>
      <c r="F93" s="215" t="s">
        <v>6</v>
      </c>
      <c r="G93" s="215"/>
      <c r="H93" s="92" t="s">
        <v>14</v>
      </c>
      <c r="I93" s="216" t="s">
        <v>13</v>
      </c>
      <c r="J93" s="217"/>
      <c r="K93" s="218"/>
    </row>
    <row r="94" spans="1:11" s="39" customFormat="1" ht="33" customHeight="1" x14ac:dyDescent="0.25">
      <c r="A94" s="181" t="s">
        <v>19</v>
      </c>
      <c r="B94" s="182"/>
      <c r="C94" s="183"/>
      <c r="D94" s="171">
        <f>SUM(D95:E101)</f>
        <v>983700.35999999987</v>
      </c>
      <c r="E94" s="172"/>
      <c r="F94" s="171">
        <f>SUM(F95:G104)</f>
        <v>2882377.56</v>
      </c>
      <c r="G94" s="172"/>
      <c r="H94" s="59">
        <f>SUM(H95:H104)</f>
        <v>1898677.2</v>
      </c>
      <c r="I94" s="186"/>
      <c r="J94" s="187"/>
      <c r="K94" s="188"/>
    </row>
    <row r="95" spans="1:11" s="39" customFormat="1" ht="39" customHeight="1" x14ac:dyDescent="0.25">
      <c r="A95" s="154" t="s">
        <v>73</v>
      </c>
      <c r="B95" s="193"/>
      <c r="C95" s="194"/>
      <c r="D95" s="294">
        <v>40000</v>
      </c>
      <c r="E95" s="296"/>
      <c r="F95" s="294">
        <f t="shared" ref="F95" si="5">D95+H95</f>
        <v>40000</v>
      </c>
      <c r="G95" s="295"/>
      <c r="H95" s="75"/>
      <c r="I95" s="186"/>
      <c r="J95" s="187"/>
      <c r="K95" s="188"/>
    </row>
    <row r="96" spans="1:11" s="39" customFormat="1" ht="39.75" customHeight="1" x14ac:dyDescent="0.25">
      <c r="A96" s="154" t="s">
        <v>72</v>
      </c>
      <c r="B96" s="233"/>
      <c r="C96" s="234"/>
      <c r="D96" s="294">
        <v>163833.60000000001</v>
      </c>
      <c r="E96" s="295"/>
      <c r="F96" s="294">
        <f>D96+H96</f>
        <v>163833.60000000001</v>
      </c>
      <c r="G96" s="295"/>
      <c r="H96" s="75"/>
      <c r="I96" s="186"/>
      <c r="J96" s="187"/>
      <c r="K96" s="188"/>
    </row>
    <row r="97" spans="1:11" s="39" customFormat="1" ht="39" customHeight="1" x14ac:dyDescent="0.25">
      <c r="A97" s="154" t="s">
        <v>54</v>
      </c>
      <c r="B97" s="193"/>
      <c r="C97" s="194"/>
      <c r="D97" s="294">
        <v>139994.79999999999</v>
      </c>
      <c r="E97" s="296"/>
      <c r="F97" s="294">
        <v>139994.79999999999</v>
      </c>
      <c r="G97" s="295"/>
      <c r="H97" s="75"/>
      <c r="I97" s="186"/>
      <c r="J97" s="187"/>
      <c r="K97" s="188"/>
    </row>
    <row r="98" spans="1:11" s="39" customFormat="1" ht="39" customHeight="1" x14ac:dyDescent="0.25">
      <c r="A98" s="154" t="s">
        <v>165</v>
      </c>
      <c r="B98" s="193"/>
      <c r="C98" s="194"/>
      <c r="D98" s="294">
        <v>101560.8</v>
      </c>
      <c r="E98" s="296"/>
      <c r="F98" s="294">
        <f>D98+H98</f>
        <v>101560.8</v>
      </c>
      <c r="G98" s="295"/>
      <c r="H98" s="75"/>
      <c r="I98" s="186"/>
      <c r="J98" s="187"/>
      <c r="K98" s="188"/>
    </row>
    <row r="99" spans="1:11" s="39" customFormat="1" ht="39" customHeight="1" x14ac:dyDescent="0.25">
      <c r="A99" s="154" t="s">
        <v>163</v>
      </c>
      <c r="B99" s="193"/>
      <c r="C99" s="194"/>
      <c r="D99" s="294">
        <v>410418</v>
      </c>
      <c r="E99" s="296"/>
      <c r="F99" s="294">
        <f t="shared" ref="F99:F119" si="6">D99+H99</f>
        <v>410418</v>
      </c>
      <c r="G99" s="295"/>
      <c r="H99" s="75"/>
      <c r="I99" s="186"/>
      <c r="J99" s="187"/>
      <c r="K99" s="188"/>
    </row>
    <row r="100" spans="1:11" s="39" customFormat="1" ht="39" customHeight="1" x14ac:dyDescent="0.25">
      <c r="A100" s="154" t="s">
        <v>164</v>
      </c>
      <c r="B100" s="193"/>
      <c r="C100" s="194"/>
      <c r="D100" s="294">
        <v>84589.2</v>
      </c>
      <c r="E100" s="296"/>
      <c r="F100" s="294">
        <f t="shared" si="6"/>
        <v>84589.2</v>
      </c>
      <c r="G100" s="295"/>
      <c r="H100" s="75"/>
      <c r="I100" s="186"/>
      <c r="J100" s="187"/>
      <c r="K100" s="188"/>
    </row>
    <row r="101" spans="1:11" s="39" customFormat="1" ht="36" customHeight="1" x14ac:dyDescent="0.25">
      <c r="A101" s="154" t="s">
        <v>196</v>
      </c>
      <c r="B101" s="193"/>
      <c r="C101" s="194"/>
      <c r="D101" s="294">
        <v>43303.96</v>
      </c>
      <c r="E101" s="296"/>
      <c r="F101" s="294">
        <v>43303.96</v>
      </c>
      <c r="G101" s="295"/>
      <c r="H101" s="75"/>
      <c r="I101" s="186"/>
      <c r="J101" s="187"/>
      <c r="K101" s="188"/>
    </row>
    <row r="102" spans="1:11" s="39" customFormat="1" ht="42" customHeight="1" x14ac:dyDescent="0.25">
      <c r="A102" s="154" t="s">
        <v>221</v>
      </c>
      <c r="B102" s="193"/>
      <c r="C102" s="194"/>
      <c r="D102" s="294"/>
      <c r="E102" s="296"/>
      <c r="F102" s="294">
        <f>D102+H102</f>
        <v>988367</v>
      </c>
      <c r="G102" s="295"/>
      <c r="H102" s="75">
        <v>988367</v>
      </c>
      <c r="I102" s="356"/>
      <c r="J102" s="357"/>
      <c r="K102" s="358"/>
    </row>
    <row r="103" spans="1:11" s="39" customFormat="1" ht="42" customHeight="1" x14ac:dyDescent="0.25">
      <c r="A103" s="154" t="s">
        <v>222</v>
      </c>
      <c r="B103" s="193"/>
      <c r="C103" s="194"/>
      <c r="D103" s="294"/>
      <c r="E103" s="296"/>
      <c r="F103" s="294">
        <f>D103+H103</f>
        <v>607615</v>
      </c>
      <c r="G103" s="295"/>
      <c r="H103" s="75">
        <v>607615</v>
      </c>
      <c r="I103" s="356"/>
      <c r="J103" s="357"/>
      <c r="K103" s="358"/>
    </row>
    <row r="104" spans="1:11" s="39" customFormat="1" ht="25.5" customHeight="1" x14ac:dyDescent="0.25">
      <c r="A104" s="154" t="s">
        <v>223</v>
      </c>
      <c r="B104" s="193"/>
      <c r="C104" s="194"/>
      <c r="D104" s="294"/>
      <c r="E104" s="296"/>
      <c r="F104" s="294">
        <f>D104+H104</f>
        <v>302695.2</v>
      </c>
      <c r="G104" s="295"/>
      <c r="H104" s="75">
        <v>302695.2</v>
      </c>
      <c r="I104" s="186"/>
      <c r="J104" s="187"/>
      <c r="K104" s="188"/>
    </row>
    <row r="105" spans="1:11" s="3" customFormat="1" ht="35.1" customHeight="1" x14ac:dyDescent="0.25">
      <c r="A105" s="181" t="s">
        <v>20</v>
      </c>
      <c r="B105" s="182"/>
      <c r="C105" s="183"/>
      <c r="D105" s="171">
        <f>D106+D107</f>
        <v>455164</v>
      </c>
      <c r="E105" s="172"/>
      <c r="F105" s="171">
        <f t="shared" si="6"/>
        <v>455164</v>
      </c>
      <c r="G105" s="172"/>
      <c r="H105" s="59">
        <f>H106+H107</f>
        <v>0</v>
      </c>
      <c r="I105" s="186"/>
      <c r="J105" s="187"/>
      <c r="K105" s="188"/>
    </row>
    <row r="106" spans="1:11" s="39" customFormat="1" ht="42" customHeight="1" x14ac:dyDescent="0.25">
      <c r="A106" s="154" t="s">
        <v>53</v>
      </c>
      <c r="B106" s="163"/>
      <c r="C106" s="164"/>
      <c r="D106" s="294">
        <v>5164</v>
      </c>
      <c r="E106" s="295"/>
      <c r="F106" s="290">
        <f>D106+H106</f>
        <v>5164</v>
      </c>
      <c r="G106" s="291"/>
      <c r="H106" s="71"/>
      <c r="I106" s="186"/>
      <c r="J106" s="187"/>
      <c r="K106" s="188"/>
    </row>
    <row r="107" spans="1:11" s="39" customFormat="1" ht="89.25" customHeight="1" x14ac:dyDescent="0.25">
      <c r="A107" s="154" t="s">
        <v>105</v>
      </c>
      <c r="B107" s="163"/>
      <c r="C107" s="164"/>
      <c r="D107" s="294">
        <v>450000</v>
      </c>
      <c r="E107" s="295"/>
      <c r="F107" s="294">
        <f t="shared" si="6"/>
        <v>450000</v>
      </c>
      <c r="G107" s="295"/>
      <c r="H107" s="71"/>
      <c r="I107" s="186"/>
      <c r="J107" s="187"/>
      <c r="K107" s="188"/>
    </row>
    <row r="108" spans="1:11" s="3" customFormat="1" ht="45.75" customHeight="1" x14ac:dyDescent="0.25">
      <c r="A108" s="181" t="s">
        <v>21</v>
      </c>
      <c r="B108" s="182"/>
      <c r="C108" s="183"/>
      <c r="D108" s="171">
        <f>SUM(D109:E114)</f>
        <v>704916</v>
      </c>
      <c r="E108" s="172"/>
      <c r="F108" s="171">
        <f t="shared" si="6"/>
        <v>704916</v>
      </c>
      <c r="G108" s="172"/>
      <c r="H108" s="59">
        <f>SUM(H109:H114)</f>
        <v>0</v>
      </c>
      <c r="I108" s="335"/>
      <c r="J108" s="336"/>
      <c r="K108" s="337"/>
    </row>
    <row r="109" spans="1:11" s="39" customFormat="1" ht="42" customHeight="1" x14ac:dyDescent="0.25">
      <c r="A109" s="154" t="s">
        <v>142</v>
      </c>
      <c r="B109" s="163"/>
      <c r="C109" s="164"/>
      <c r="D109" s="294">
        <v>11000</v>
      </c>
      <c r="E109" s="295"/>
      <c r="F109" s="294">
        <f t="shared" si="6"/>
        <v>11000</v>
      </c>
      <c r="G109" s="295"/>
      <c r="H109" s="71"/>
      <c r="I109" s="165"/>
      <c r="J109" s="166"/>
      <c r="K109" s="167"/>
    </row>
    <row r="110" spans="1:11" s="39" customFormat="1" ht="42" customHeight="1" x14ac:dyDescent="0.25">
      <c r="A110" s="154" t="s">
        <v>143</v>
      </c>
      <c r="B110" s="163"/>
      <c r="C110" s="164"/>
      <c r="D110" s="294">
        <v>12000</v>
      </c>
      <c r="E110" s="295"/>
      <c r="F110" s="294">
        <f t="shared" si="6"/>
        <v>12000</v>
      </c>
      <c r="G110" s="295"/>
      <c r="H110" s="71"/>
      <c r="I110" s="165"/>
      <c r="J110" s="166"/>
      <c r="K110" s="167"/>
    </row>
    <row r="111" spans="1:11" s="39" customFormat="1" ht="53.25" customHeight="1" x14ac:dyDescent="0.25">
      <c r="A111" s="154" t="s">
        <v>144</v>
      </c>
      <c r="B111" s="163"/>
      <c r="C111" s="164"/>
      <c r="D111" s="294">
        <v>22000</v>
      </c>
      <c r="E111" s="295"/>
      <c r="F111" s="294">
        <f t="shared" si="6"/>
        <v>22000</v>
      </c>
      <c r="G111" s="295"/>
      <c r="H111" s="71"/>
      <c r="I111" s="165"/>
      <c r="J111" s="166"/>
      <c r="K111" s="167"/>
    </row>
    <row r="112" spans="1:11" s="39" customFormat="1" ht="43.5" customHeight="1" x14ac:dyDescent="0.25">
      <c r="A112" s="154" t="s">
        <v>145</v>
      </c>
      <c r="B112" s="163"/>
      <c r="C112" s="164"/>
      <c r="D112" s="294">
        <v>17000</v>
      </c>
      <c r="E112" s="295"/>
      <c r="F112" s="294">
        <f t="shared" si="6"/>
        <v>17000</v>
      </c>
      <c r="G112" s="295"/>
      <c r="H112" s="71"/>
      <c r="I112" s="165"/>
      <c r="J112" s="166"/>
      <c r="K112" s="167"/>
    </row>
    <row r="113" spans="1:11" s="39" customFormat="1" ht="43.5" customHeight="1" x14ac:dyDescent="0.25">
      <c r="A113" s="154" t="s">
        <v>169</v>
      </c>
      <c r="B113" s="163"/>
      <c r="C113" s="164"/>
      <c r="D113" s="294">
        <v>494731</v>
      </c>
      <c r="E113" s="295"/>
      <c r="F113" s="294">
        <f>D113+H113</f>
        <v>494731</v>
      </c>
      <c r="G113" s="295"/>
      <c r="H113" s="71"/>
      <c r="I113" s="335"/>
      <c r="J113" s="336"/>
      <c r="K113" s="337"/>
    </row>
    <row r="114" spans="1:11" s="39" customFormat="1" ht="43.5" customHeight="1" x14ac:dyDescent="0.25">
      <c r="A114" s="154" t="s">
        <v>167</v>
      </c>
      <c r="B114" s="163"/>
      <c r="C114" s="164"/>
      <c r="D114" s="294">
        <v>148185</v>
      </c>
      <c r="E114" s="295"/>
      <c r="F114" s="294">
        <f t="shared" ref="F114" si="7">D114+H114</f>
        <v>148185</v>
      </c>
      <c r="G114" s="295"/>
      <c r="H114" s="71"/>
      <c r="I114" s="198"/>
      <c r="J114" s="199"/>
      <c r="K114" s="200"/>
    </row>
    <row r="115" spans="1:11" s="39" customFormat="1" ht="48.75" customHeight="1" x14ac:dyDescent="0.25">
      <c r="A115" s="168" t="s">
        <v>58</v>
      </c>
      <c r="B115" s="169"/>
      <c r="C115" s="170"/>
      <c r="D115" s="171">
        <f>SUM(D116:E119)</f>
        <v>153500</v>
      </c>
      <c r="E115" s="172"/>
      <c r="F115" s="171">
        <f t="shared" si="6"/>
        <v>153500</v>
      </c>
      <c r="G115" s="172"/>
      <c r="H115" s="59">
        <f>H116+H117+H118+H119</f>
        <v>0</v>
      </c>
      <c r="I115" s="335"/>
      <c r="J115" s="336"/>
      <c r="K115" s="337"/>
    </row>
    <row r="116" spans="1:11" s="39" customFormat="1" ht="33.75" customHeight="1" x14ac:dyDescent="0.25">
      <c r="A116" s="154" t="s">
        <v>146</v>
      </c>
      <c r="B116" s="163"/>
      <c r="C116" s="164"/>
      <c r="D116" s="294">
        <v>35000</v>
      </c>
      <c r="E116" s="295"/>
      <c r="F116" s="294">
        <f t="shared" si="6"/>
        <v>35000</v>
      </c>
      <c r="G116" s="295"/>
      <c r="H116" s="71"/>
      <c r="I116" s="335"/>
      <c r="J116" s="336"/>
      <c r="K116" s="337"/>
    </row>
    <row r="117" spans="1:11" s="39" customFormat="1" ht="24.75" customHeight="1" x14ac:dyDescent="0.25">
      <c r="A117" s="154" t="s">
        <v>147</v>
      </c>
      <c r="B117" s="163"/>
      <c r="C117" s="164"/>
      <c r="D117" s="294">
        <v>42000</v>
      </c>
      <c r="E117" s="295"/>
      <c r="F117" s="294">
        <f t="shared" si="6"/>
        <v>42000</v>
      </c>
      <c r="G117" s="295"/>
      <c r="H117" s="71"/>
      <c r="I117" s="335"/>
      <c r="J117" s="336"/>
      <c r="K117" s="337"/>
    </row>
    <row r="118" spans="1:11" s="39" customFormat="1" ht="24" customHeight="1" x14ac:dyDescent="0.25">
      <c r="A118" s="154" t="s">
        <v>148</v>
      </c>
      <c r="B118" s="163"/>
      <c r="C118" s="164"/>
      <c r="D118" s="294">
        <v>42000</v>
      </c>
      <c r="E118" s="295"/>
      <c r="F118" s="294">
        <f t="shared" si="6"/>
        <v>42000</v>
      </c>
      <c r="G118" s="295"/>
      <c r="H118" s="71"/>
      <c r="I118" s="335"/>
      <c r="J118" s="336"/>
      <c r="K118" s="337"/>
    </row>
    <row r="119" spans="1:11" s="39" customFormat="1" ht="22.5" customHeight="1" x14ac:dyDescent="0.25">
      <c r="A119" s="154" t="s">
        <v>149</v>
      </c>
      <c r="B119" s="163"/>
      <c r="C119" s="164"/>
      <c r="D119" s="294">
        <v>34500</v>
      </c>
      <c r="E119" s="295"/>
      <c r="F119" s="294">
        <f t="shared" si="6"/>
        <v>34500</v>
      </c>
      <c r="G119" s="295"/>
      <c r="H119" s="71"/>
      <c r="I119" s="335"/>
      <c r="J119" s="336"/>
      <c r="K119" s="337"/>
    </row>
    <row r="120" spans="1:11" x14ac:dyDescent="0.25">
      <c r="A120" s="202" t="s">
        <v>11</v>
      </c>
      <c r="B120" s="202"/>
      <c r="C120" s="202"/>
      <c r="D120" s="292">
        <f>D94+D105+D108+D115</f>
        <v>2297280.36</v>
      </c>
      <c r="E120" s="293"/>
      <c r="F120" s="292">
        <f>F94+F105+F108+F115</f>
        <v>4195957.5600000005</v>
      </c>
      <c r="G120" s="293"/>
      <c r="H120" s="93">
        <f>H94+H105+H108+H115</f>
        <v>1898677.2</v>
      </c>
      <c r="I120" s="196"/>
      <c r="J120" s="196"/>
      <c r="K120" s="196"/>
    </row>
    <row r="121" spans="1:11" x14ac:dyDescent="0.25">
      <c r="A121" s="9"/>
      <c r="B121" s="9"/>
      <c r="C121" s="9"/>
      <c r="D121" s="10"/>
      <c r="E121" s="10"/>
      <c r="F121" s="10"/>
      <c r="G121" s="10"/>
      <c r="H121" s="94"/>
      <c r="I121" s="11"/>
      <c r="J121" s="11"/>
      <c r="K121" s="11"/>
    </row>
    <row r="122" spans="1:11" ht="16.5" customHeight="1" x14ac:dyDescent="0.25">
      <c r="A122" s="214" t="s">
        <v>23</v>
      </c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</row>
    <row r="124" spans="1:11" x14ac:dyDescent="0.25">
      <c r="A124" s="196"/>
      <c r="B124" s="196"/>
      <c r="C124" s="196"/>
      <c r="D124" s="215" t="s">
        <v>5</v>
      </c>
      <c r="E124" s="215"/>
      <c r="F124" s="215" t="s">
        <v>6</v>
      </c>
      <c r="G124" s="215"/>
      <c r="H124" s="92" t="s">
        <v>14</v>
      </c>
      <c r="I124" s="216" t="s">
        <v>13</v>
      </c>
      <c r="J124" s="217"/>
      <c r="K124" s="218"/>
    </row>
    <row r="125" spans="1:11" ht="21" customHeight="1" x14ac:dyDescent="0.25">
      <c r="A125" s="219" t="s">
        <v>15</v>
      </c>
      <c r="B125" s="219"/>
      <c r="C125" s="219"/>
      <c r="D125" s="171">
        <v>109039.16</v>
      </c>
      <c r="E125" s="172"/>
      <c r="F125" s="171">
        <f>D125+H125</f>
        <v>109039.16</v>
      </c>
      <c r="G125" s="172"/>
      <c r="H125" s="59"/>
      <c r="I125" s="300"/>
      <c r="J125" s="301"/>
      <c r="K125" s="302"/>
    </row>
    <row r="126" spans="1:11" ht="28.5" customHeight="1" x14ac:dyDescent="0.25">
      <c r="A126" s="222" t="s">
        <v>16</v>
      </c>
      <c r="B126" s="223"/>
      <c r="C126" s="224"/>
      <c r="D126" s="171">
        <v>32929.839999999997</v>
      </c>
      <c r="E126" s="172"/>
      <c r="F126" s="171">
        <f>D126+H126</f>
        <v>32929.839999999997</v>
      </c>
      <c r="G126" s="172"/>
      <c r="H126" s="59"/>
      <c r="I126" s="310"/>
      <c r="J126" s="311"/>
      <c r="K126" s="312"/>
    </row>
    <row r="127" spans="1:11" ht="30" customHeight="1" x14ac:dyDescent="0.25">
      <c r="A127" s="181" t="s">
        <v>41</v>
      </c>
      <c r="B127" s="182"/>
      <c r="C127" s="183"/>
      <c r="D127" s="171">
        <v>9025.25</v>
      </c>
      <c r="E127" s="228"/>
      <c r="F127" s="171">
        <f t="shared" ref="F127:F128" si="8">D127+H127</f>
        <v>9025.25</v>
      </c>
      <c r="G127" s="229"/>
      <c r="H127" s="59"/>
      <c r="I127" s="160"/>
      <c r="J127" s="161"/>
      <c r="K127" s="162"/>
    </row>
    <row r="128" spans="1:11" ht="64.5" customHeight="1" x14ac:dyDescent="0.25">
      <c r="A128" s="154" t="s">
        <v>151</v>
      </c>
      <c r="B128" s="163"/>
      <c r="C128" s="164"/>
      <c r="D128" s="294">
        <v>5369.83</v>
      </c>
      <c r="E128" s="295"/>
      <c r="F128" s="294">
        <f t="shared" si="8"/>
        <v>5369.83</v>
      </c>
      <c r="G128" s="295"/>
      <c r="H128" s="71"/>
      <c r="I128" s="165"/>
      <c r="J128" s="166"/>
      <c r="K128" s="167"/>
    </row>
    <row r="129" spans="1:11" ht="17.25" customHeight="1" x14ac:dyDescent="0.25">
      <c r="A129" s="154" t="s">
        <v>39</v>
      </c>
      <c r="B129" s="163"/>
      <c r="C129" s="164"/>
      <c r="D129" s="294">
        <v>2425</v>
      </c>
      <c r="E129" s="295"/>
      <c r="F129" s="294">
        <f>D129+H129</f>
        <v>2425</v>
      </c>
      <c r="G129" s="295"/>
      <c r="H129" s="71"/>
      <c r="I129" s="165"/>
      <c r="J129" s="166"/>
      <c r="K129" s="167"/>
    </row>
    <row r="130" spans="1:11" ht="37.5" customHeight="1" x14ac:dyDescent="0.25">
      <c r="A130" s="154" t="s">
        <v>40</v>
      </c>
      <c r="B130" s="163"/>
      <c r="C130" s="164"/>
      <c r="D130" s="294">
        <v>1230.42</v>
      </c>
      <c r="E130" s="295"/>
      <c r="F130" s="294">
        <f>D130+H130</f>
        <v>1230.42</v>
      </c>
      <c r="G130" s="295"/>
      <c r="H130" s="71"/>
      <c r="I130" s="349"/>
      <c r="J130" s="350"/>
      <c r="K130" s="351"/>
    </row>
    <row r="131" spans="1:11" ht="30" customHeight="1" x14ac:dyDescent="0.25">
      <c r="A131" s="181" t="s">
        <v>20</v>
      </c>
      <c r="B131" s="182"/>
      <c r="C131" s="183"/>
      <c r="D131" s="171">
        <f>D132</f>
        <v>28000</v>
      </c>
      <c r="E131" s="172"/>
      <c r="F131" s="171">
        <f>D131+H131</f>
        <v>28000</v>
      </c>
      <c r="G131" s="172"/>
      <c r="H131" s="59">
        <f>SUM(H132:H132)</f>
        <v>0</v>
      </c>
      <c r="I131" s="196"/>
      <c r="J131" s="196"/>
      <c r="K131" s="196"/>
    </row>
    <row r="132" spans="1:11" s="3" customFormat="1" ht="29.25" customHeight="1" x14ac:dyDescent="0.25">
      <c r="A132" s="154" t="s">
        <v>197</v>
      </c>
      <c r="B132" s="163"/>
      <c r="C132" s="164"/>
      <c r="D132" s="294">
        <v>28000</v>
      </c>
      <c r="E132" s="295"/>
      <c r="F132" s="294">
        <f t="shared" ref="F132" si="9">D132+H132</f>
        <v>28000</v>
      </c>
      <c r="G132" s="296"/>
      <c r="H132" s="78"/>
      <c r="I132" s="198"/>
      <c r="J132" s="199"/>
      <c r="K132" s="200"/>
    </row>
    <row r="133" spans="1:11" s="148" customFormat="1" ht="48.75" customHeight="1" x14ac:dyDescent="0.25">
      <c r="A133" s="168" t="s">
        <v>58</v>
      </c>
      <c r="B133" s="169"/>
      <c r="C133" s="170"/>
      <c r="D133" s="171">
        <f>SUM(D134:E134)</f>
        <v>0</v>
      </c>
      <c r="E133" s="172"/>
      <c r="F133" s="171">
        <f>F134</f>
        <v>0</v>
      </c>
      <c r="G133" s="172"/>
      <c r="H133" s="59">
        <f>H134</f>
        <v>0</v>
      </c>
      <c r="I133" s="211"/>
      <c r="J133" s="212"/>
      <c r="K133" s="213"/>
    </row>
    <row r="134" spans="1:11" s="3" customFormat="1" ht="115.5" customHeight="1" x14ac:dyDescent="0.25">
      <c r="A134" s="205" t="s">
        <v>114</v>
      </c>
      <c r="B134" s="206"/>
      <c r="C134" s="207"/>
      <c r="D134" s="294">
        <v>0</v>
      </c>
      <c r="E134" s="295"/>
      <c r="F134" s="294">
        <f>D134+H134</f>
        <v>0</v>
      </c>
      <c r="G134" s="296"/>
      <c r="H134" s="71"/>
      <c r="I134" s="165"/>
      <c r="J134" s="166"/>
      <c r="K134" s="167"/>
    </row>
    <row r="135" spans="1:11" x14ac:dyDescent="0.25">
      <c r="A135" s="202" t="s">
        <v>11</v>
      </c>
      <c r="B135" s="202"/>
      <c r="C135" s="202"/>
      <c r="D135" s="292">
        <f>D125+D126+D127+D131+D133</f>
        <v>178994.25</v>
      </c>
      <c r="E135" s="293"/>
      <c r="F135" s="292">
        <f>F125+F126+F127+F131+F133</f>
        <v>178994.25</v>
      </c>
      <c r="G135" s="293"/>
      <c r="H135" s="93">
        <f>H125+H126+H127+H131+H133</f>
        <v>0</v>
      </c>
      <c r="I135" s="196"/>
      <c r="J135" s="196"/>
      <c r="K135" s="196"/>
    </row>
    <row r="136" spans="1:11" ht="12" customHeight="1" x14ac:dyDescent="0.25">
      <c r="A136" s="142"/>
      <c r="B136" s="142"/>
      <c r="C136" s="142"/>
      <c r="D136" s="142"/>
      <c r="E136" s="142"/>
      <c r="F136" s="142"/>
      <c r="G136" s="142"/>
      <c r="H136" s="95"/>
      <c r="I136" s="142"/>
      <c r="J136" s="142"/>
      <c r="K136" s="142"/>
    </row>
    <row r="137" spans="1:11" ht="46.5" customHeight="1" x14ac:dyDescent="0.25">
      <c r="A137" s="153" t="s">
        <v>43</v>
      </c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</row>
    <row r="138" spans="1:11" ht="30.75" customHeight="1" x14ac:dyDescent="0.25">
      <c r="A138" s="153" t="s">
        <v>106</v>
      </c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</row>
    <row r="139" spans="1:11" ht="30.75" customHeight="1" x14ac:dyDescent="0.25">
      <c r="A139" s="142"/>
      <c r="B139" s="142"/>
      <c r="C139" s="142"/>
      <c r="D139" s="142"/>
      <c r="E139" s="142"/>
      <c r="F139" s="142"/>
      <c r="G139" s="142"/>
      <c r="H139" s="95"/>
      <c r="I139" s="142"/>
      <c r="J139" s="142"/>
      <c r="K139" s="142"/>
    </row>
    <row r="140" spans="1:11" ht="63" customHeight="1" x14ac:dyDescent="0.25">
      <c r="A140" s="150" t="s">
        <v>218</v>
      </c>
      <c r="B140" s="151"/>
      <c r="C140" s="151"/>
      <c r="D140" s="151"/>
      <c r="E140" s="151"/>
      <c r="F140" s="151"/>
      <c r="G140" s="151"/>
      <c r="H140" s="151"/>
      <c r="I140" s="151"/>
      <c r="J140" s="152"/>
    </row>
    <row r="141" spans="1:11" ht="41.25" customHeight="1" x14ac:dyDescent="0.25">
      <c r="A141" s="153" t="s">
        <v>43</v>
      </c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</row>
    <row r="142" spans="1:11" ht="20.25" customHeight="1" x14ac:dyDescent="0.25">
      <c r="A142" s="153" t="s">
        <v>100</v>
      </c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</row>
    <row r="143" spans="1:11" ht="23.25" customHeight="1" x14ac:dyDescent="0.25">
      <c r="A143" s="139"/>
      <c r="B143" s="140"/>
      <c r="C143" s="140"/>
      <c r="D143" s="140"/>
      <c r="E143" s="140"/>
      <c r="F143" s="140"/>
      <c r="G143" s="140"/>
      <c r="H143" s="147"/>
      <c r="I143" s="140"/>
      <c r="J143" s="141"/>
    </row>
    <row r="144" spans="1:11" ht="15" customHeight="1" x14ac:dyDescent="0.25">
      <c r="A144" s="210"/>
      <c r="B144" s="210"/>
      <c r="C144" s="210"/>
      <c r="D144" s="210"/>
      <c r="E144" s="210"/>
      <c r="F144" s="210"/>
      <c r="G144" s="210"/>
      <c r="H144" s="210"/>
      <c r="I144" s="210"/>
      <c r="J144" s="210"/>
      <c r="K144" s="210"/>
    </row>
    <row r="145" spans="1:11" ht="117.75" customHeight="1" x14ac:dyDescent="0.25">
      <c r="A145" s="153" t="s">
        <v>44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</row>
    <row r="146" spans="1:11" x14ac:dyDescent="0.25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</row>
    <row r="147" spans="1:11" x14ac:dyDescent="0.25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</row>
    <row r="148" spans="1:11" x14ac:dyDescent="0.25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</row>
    <row r="149" spans="1:11" x14ac:dyDescent="0.25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</row>
    <row r="150" spans="1:11" x14ac:dyDescent="0.25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</row>
    <row r="151" spans="1:11" x14ac:dyDescent="0.25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</row>
    <row r="152" spans="1:11" x14ac:dyDescent="0.25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</row>
    <row r="153" spans="1:11" x14ac:dyDescent="0.25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</row>
    <row r="154" spans="1:11" x14ac:dyDescent="0.25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</row>
  </sheetData>
  <mergeCells count="445">
    <mergeCell ref="A103:C103"/>
    <mergeCell ref="D103:E103"/>
    <mergeCell ref="F103:G103"/>
    <mergeCell ref="I103:K103"/>
    <mergeCell ref="A8:J8"/>
    <mergeCell ref="A9:I9"/>
    <mergeCell ref="A10:I10"/>
    <mergeCell ref="A11:J11"/>
    <mergeCell ref="A12:J12"/>
    <mergeCell ref="A13:J13"/>
    <mergeCell ref="A20:C20"/>
    <mergeCell ref="D20:E20"/>
    <mergeCell ref="F20:G20"/>
    <mergeCell ref="H20:J20"/>
    <mergeCell ref="A23:C23"/>
    <mergeCell ref="D23:E23"/>
    <mergeCell ref="F23:G23"/>
    <mergeCell ref="H23:J23"/>
    <mergeCell ref="A27:J27"/>
    <mergeCell ref="A29:J29"/>
    <mergeCell ref="A21:C21"/>
    <mergeCell ref="D21:E21"/>
    <mergeCell ref="F21:G21"/>
    <mergeCell ref="H21:J21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15:J15"/>
    <mergeCell ref="A16:J16"/>
    <mergeCell ref="A18:C18"/>
    <mergeCell ref="D18:E18"/>
    <mergeCell ref="F18:G18"/>
    <mergeCell ref="H18:J18"/>
    <mergeCell ref="A22:C22"/>
    <mergeCell ref="D22:E22"/>
    <mergeCell ref="F22:G22"/>
    <mergeCell ref="H22:J22"/>
    <mergeCell ref="A31:C31"/>
    <mergeCell ref="D31:E31"/>
    <mergeCell ref="F31:G31"/>
    <mergeCell ref="I31:K31"/>
    <mergeCell ref="A32:C32"/>
    <mergeCell ref="D32:E32"/>
    <mergeCell ref="F32:G32"/>
    <mergeCell ref="I32:K33"/>
    <mergeCell ref="A33:C33"/>
    <mergeCell ref="D33:E33"/>
    <mergeCell ref="A36:C36"/>
    <mergeCell ref="D36:E36"/>
    <mergeCell ref="F36:G36"/>
    <mergeCell ref="I36:K36"/>
    <mergeCell ref="A37:C37"/>
    <mergeCell ref="D37:E37"/>
    <mergeCell ref="F37:G37"/>
    <mergeCell ref="I37:K37"/>
    <mergeCell ref="F33:G33"/>
    <mergeCell ref="A34:C3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91:K91"/>
    <mergeCell ref="A92:K92"/>
    <mergeCell ref="A93:C93"/>
    <mergeCell ref="D93:E93"/>
    <mergeCell ref="F93:G93"/>
    <mergeCell ref="I93:K93"/>
    <mergeCell ref="A86:C86"/>
    <mergeCell ref="D86:E86"/>
    <mergeCell ref="F86:G86"/>
    <mergeCell ref="I86:K86"/>
    <mergeCell ref="A87:C87"/>
    <mergeCell ref="D87:E87"/>
    <mergeCell ref="F87:G87"/>
    <mergeCell ref="I87:K87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D126:E126"/>
    <mergeCell ref="F126:G126"/>
    <mergeCell ref="A127:C127"/>
    <mergeCell ref="D127:E127"/>
    <mergeCell ref="F127:G127"/>
    <mergeCell ref="I127:K127"/>
    <mergeCell ref="A122:K122"/>
    <mergeCell ref="A124:C124"/>
    <mergeCell ref="D124:E124"/>
    <mergeCell ref="F124:G124"/>
    <mergeCell ref="I124:K124"/>
    <mergeCell ref="A125:C125"/>
    <mergeCell ref="D125:E125"/>
    <mergeCell ref="F125:G125"/>
    <mergeCell ref="I125:K126"/>
    <mergeCell ref="A126:C126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54:K154"/>
    <mergeCell ref="A102:C102"/>
    <mergeCell ref="D102:E102"/>
    <mergeCell ref="F102:G102"/>
    <mergeCell ref="I102:K102"/>
    <mergeCell ref="A104:C104"/>
    <mergeCell ref="D104:E104"/>
    <mergeCell ref="F104:G104"/>
    <mergeCell ref="I104:K104"/>
    <mergeCell ref="A148:K148"/>
    <mergeCell ref="A149:K149"/>
    <mergeCell ref="A150:K150"/>
    <mergeCell ref="A151:K151"/>
    <mergeCell ref="A152:K152"/>
    <mergeCell ref="A153:K153"/>
    <mergeCell ref="A137:K137"/>
    <mergeCell ref="A138:K138"/>
    <mergeCell ref="A144:K144"/>
    <mergeCell ref="A145:K145"/>
    <mergeCell ref="A146:K146"/>
    <mergeCell ref="A147:K147"/>
    <mergeCell ref="A140:J140"/>
    <mergeCell ref="A141:K141"/>
    <mergeCell ref="A142:K142"/>
  </mergeCells>
  <pageMargins left="0.51181102362204722" right="0.11811023622047245" top="0.55118110236220474" bottom="0.55118110236220474" header="0.31496062992125984" footer="0.31496062992125984"/>
  <pageSetup paperSize="9" scale="73" fitToHeight="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10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Спутник</cp:lastModifiedBy>
  <cp:lastPrinted>2020-11-30T08:54:19Z</cp:lastPrinted>
  <dcterms:created xsi:type="dcterms:W3CDTF">2017-11-21T06:32:32Z</dcterms:created>
  <dcterms:modified xsi:type="dcterms:W3CDTF">2020-11-30T08:55:30Z</dcterms:modified>
</cp:coreProperties>
</file>