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240" yWindow="30" windowWidth="20115" windowHeight="7485" firstSheet="1" activeTab="9"/>
  </bookViews>
  <sheets>
    <sheet name="7" sheetId="11" state="hidden" r:id="rId1"/>
    <sheet name="1" sheetId="10" r:id="rId2"/>
    <sheet name="2" sheetId="12" r:id="rId3"/>
    <sheet name="3" sheetId="13" r:id="rId4"/>
    <sheet name="4" sheetId="14" r:id="rId5"/>
    <sheet name="5" sheetId="15" r:id="rId6"/>
    <sheet name="6" sheetId="16" r:id="rId7"/>
    <sheet name="7-19" sheetId="17" r:id="rId8"/>
    <sheet name="8" sheetId="18" r:id="rId9"/>
    <sheet name="9" sheetId="19" r:id="rId10"/>
  </sheets>
  <calcPr calcId="152511"/>
</workbook>
</file>

<file path=xl/calcChain.xml><?xml version="1.0" encoding="utf-8"?>
<calcChain xmlns="http://schemas.openxmlformats.org/spreadsheetml/2006/main">
  <c r="D116" i="19" l="1"/>
  <c r="H101" i="19"/>
  <c r="H107" i="19" s="1"/>
  <c r="F103" i="19"/>
  <c r="D72" i="19"/>
  <c r="F141" i="19"/>
  <c r="F140" i="19"/>
  <c r="H139" i="19"/>
  <c r="D139" i="19"/>
  <c r="F139" i="19" s="1"/>
  <c r="F138" i="19"/>
  <c r="F137" i="19"/>
  <c r="H136" i="19"/>
  <c r="D136" i="19"/>
  <c r="F136" i="19" s="1"/>
  <c r="F135" i="19"/>
  <c r="F134" i="19"/>
  <c r="F133" i="19"/>
  <c r="F132" i="19"/>
  <c r="F131" i="19"/>
  <c r="H130" i="19"/>
  <c r="D130" i="19"/>
  <c r="F129" i="19"/>
  <c r="F128" i="19"/>
  <c r="F126" i="19"/>
  <c r="H125" i="19"/>
  <c r="D125" i="19"/>
  <c r="F124" i="19"/>
  <c r="H123" i="19"/>
  <c r="D123" i="19"/>
  <c r="F122" i="19"/>
  <c r="F121" i="19"/>
  <c r="F120" i="19"/>
  <c r="F119" i="19"/>
  <c r="F118" i="19"/>
  <c r="F117" i="19"/>
  <c r="H116" i="19"/>
  <c r="F115" i="19"/>
  <c r="F114" i="19" s="1"/>
  <c r="H114" i="19"/>
  <c r="D114" i="19"/>
  <c r="F113" i="19"/>
  <c r="F112" i="19"/>
  <c r="F106" i="19"/>
  <c r="F105" i="19"/>
  <c r="H104" i="19"/>
  <c r="D104" i="19"/>
  <c r="F102" i="19"/>
  <c r="F101" i="19" s="1"/>
  <c r="D101" i="19"/>
  <c r="F100" i="19"/>
  <c r="F99" i="19"/>
  <c r="F98" i="19"/>
  <c r="F93" i="19" s="1"/>
  <c r="F97" i="19"/>
  <c r="H93" i="19"/>
  <c r="D93" i="19"/>
  <c r="D107" i="19" s="1"/>
  <c r="F86" i="19"/>
  <c r="F85" i="19"/>
  <c r="H84" i="19"/>
  <c r="D84" i="19"/>
  <c r="F84" i="19" s="1"/>
  <c r="F83" i="19"/>
  <c r="F82" i="19" s="1"/>
  <c r="H82" i="19"/>
  <c r="D82" i="19"/>
  <c r="F81" i="19"/>
  <c r="F80" i="19"/>
  <c r="F79" i="19"/>
  <c r="F78" i="19"/>
  <c r="H77" i="19"/>
  <c r="D77" i="19"/>
  <c r="F76" i="19"/>
  <c r="F75" i="19"/>
  <c r="F73" i="19"/>
  <c r="H72" i="19"/>
  <c r="F71" i="19"/>
  <c r="F70" i="19"/>
  <c r="F69" i="19"/>
  <c r="F68" i="19"/>
  <c r="H67" i="19"/>
  <c r="D67" i="19"/>
  <c r="F66" i="19"/>
  <c r="F65" i="19"/>
  <c r="F64" i="19"/>
  <c r="F62" i="19"/>
  <c r="F61" i="19"/>
  <c r="F60" i="19"/>
  <c r="F59" i="19"/>
  <c r="F58" i="19"/>
  <c r="F57" i="19"/>
  <c r="F56" i="19"/>
  <c r="F55" i="19"/>
  <c r="F54" i="19"/>
  <c r="F53" i="19"/>
  <c r="H52" i="19"/>
  <c r="D52" i="19"/>
  <c r="F51" i="19"/>
  <c r="F50" i="19"/>
  <c r="F49" i="19"/>
  <c r="F48" i="19"/>
  <c r="F47" i="19"/>
  <c r="F46" i="19"/>
  <c r="F45" i="19"/>
  <c r="F44" i="19"/>
  <c r="F43" i="19"/>
  <c r="F42" i="19"/>
  <c r="H41" i="19"/>
  <c r="D41" i="19"/>
  <c r="F40" i="19"/>
  <c r="F39" i="19"/>
  <c r="F38" i="19"/>
  <c r="H37" i="19"/>
  <c r="D37" i="19"/>
  <c r="F36" i="19"/>
  <c r="F35" i="19"/>
  <c r="F34" i="19"/>
  <c r="F33" i="19"/>
  <c r="F32" i="19"/>
  <c r="F31" i="19"/>
  <c r="F30" i="19"/>
  <c r="F29" i="19"/>
  <c r="H23" i="19"/>
  <c r="D23" i="19"/>
  <c r="F22" i="19"/>
  <c r="F21" i="19"/>
  <c r="F20" i="19"/>
  <c r="F19" i="19"/>
  <c r="F125" i="19" l="1"/>
  <c r="F116" i="19"/>
  <c r="F23" i="19"/>
  <c r="H87" i="19"/>
  <c r="F67" i="19"/>
  <c r="F104" i="19"/>
  <c r="F107" i="19" s="1"/>
  <c r="F52" i="19"/>
  <c r="F72" i="19"/>
  <c r="F77" i="19"/>
  <c r="F123" i="19"/>
  <c r="F130" i="19"/>
  <c r="F41" i="19"/>
  <c r="F37" i="19"/>
  <c r="D87" i="19"/>
  <c r="D142" i="19"/>
  <c r="H142" i="19"/>
  <c r="F141" i="18"/>
  <c r="F140" i="18"/>
  <c r="H139" i="18"/>
  <c r="F139" i="18" s="1"/>
  <c r="D139" i="18"/>
  <c r="F138" i="18"/>
  <c r="F137" i="18"/>
  <c r="H136" i="18"/>
  <c r="D136" i="18"/>
  <c r="F135" i="18"/>
  <c r="F134" i="18"/>
  <c r="F133" i="18"/>
  <c r="F132" i="18"/>
  <c r="F131" i="18"/>
  <c r="H130" i="18"/>
  <c r="D130" i="18"/>
  <c r="F130" i="18" s="1"/>
  <c r="F129" i="18"/>
  <c r="F128" i="18"/>
  <c r="F126" i="18"/>
  <c r="H125" i="18"/>
  <c r="D125" i="18"/>
  <c r="F124" i="18"/>
  <c r="H123" i="18"/>
  <c r="D123" i="18"/>
  <c r="D142" i="18" s="1"/>
  <c r="F122" i="18"/>
  <c r="F121" i="18"/>
  <c r="F120" i="18"/>
  <c r="F119" i="18"/>
  <c r="F118" i="18"/>
  <c r="F117" i="18"/>
  <c r="H116" i="18"/>
  <c r="F116" i="18"/>
  <c r="D116" i="18"/>
  <c r="F115" i="18"/>
  <c r="H114" i="18"/>
  <c r="H142" i="18" s="1"/>
  <c r="F114" i="18"/>
  <c r="D114" i="18"/>
  <c r="F113" i="18"/>
  <c r="F112" i="18"/>
  <c r="F106" i="18"/>
  <c r="F105" i="18"/>
  <c r="H104" i="18"/>
  <c r="D104" i="18"/>
  <c r="F103" i="18"/>
  <c r="F102" i="18" s="1"/>
  <c r="D102" i="18"/>
  <c r="F101" i="18"/>
  <c r="F100" i="18"/>
  <c r="F99" i="18"/>
  <c r="F98" i="18"/>
  <c r="H94" i="18"/>
  <c r="H107" i="18" s="1"/>
  <c r="F94" i="18"/>
  <c r="D94" i="18"/>
  <c r="F87" i="18"/>
  <c r="F86" i="18"/>
  <c r="H85" i="18"/>
  <c r="F85" i="18" s="1"/>
  <c r="D85" i="18"/>
  <c r="F84" i="18"/>
  <c r="F83" i="18" s="1"/>
  <c r="H83" i="18"/>
  <c r="D83" i="18"/>
  <c r="F82" i="18"/>
  <c r="F81" i="18"/>
  <c r="F80" i="18"/>
  <c r="F79" i="18"/>
  <c r="H78" i="18"/>
  <c r="D78" i="18"/>
  <c r="F78" i="18" s="1"/>
  <c r="F77" i="18"/>
  <c r="F76" i="18"/>
  <c r="F75" i="18"/>
  <c r="F74" i="18"/>
  <c r="F73" i="18" s="1"/>
  <c r="H73" i="18"/>
  <c r="D73" i="18"/>
  <c r="F72" i="18"/>
  <c r="F71" i="18"/>
  <c r="F70" i="18"/>
  <c r="F69" i="18"/>
  <c r="H68" i="18"/>
  <c r="D68" i="18"/>
  <c r="F67" i="18"/>
  <c r="F66" i="18"/>
  <c r="F65" i="18"/>
  <c r="F63" i="18"/>
  <c r="F62" i="18"/>
  <c r="F61" i="18"/>
  <c r="F60" i="18"/>
  <c r="F59" i="18"/>
  <c r="F58" i="18"/>
  <c r="F57" i="18"/>
  <c r="F56" i="18"/>
  <c r="F55" i="18"/>
  <c r="F54" i="18"/>
  <c r="F53" i="18"/>
  <c r="H52" i="18"/>
  <c r="D52" i="18"/>
  <c r="F51" i="18"/>
  <c r="F50" i="18"/>
  <c r="F49" i="18"/>
  <c r="F48" i="18"/>
  <c r="F47" i="18"/>
  <c r="F46" i="18"/>
  <c r="F45" i="18"/>
  <c r="F44" i="18"/>
  <c r="F43" i="18"/>
  <c r="F42" i="18"/>
  <c r="H41" i="18"/>
  <c r="D41" i="18"/>
  <c r="F41" i="18" s="1"/>
  <c r="F40" i="18"/>
  <c r="F39" i="18"/>
  <c r="F38" i="18"/>
  <c r="H37" i="18"/>
  <c r="F37" i="18" s="1"/>
  <c r="D37" i="18"/>
  <c r="F36" i="18"/>
  <c r="F35" i="18"/>
  <c r="F34" i="18"/>
  <c r="F33" i="18"/>
  <c r="F32" i="18"/>
  <c r="H31" i="18"/>
  <c r="D31" i="18"/>
  <c r="F31" i="18" s="1"/>
  <c r="H30" i="18"/>
  <c r="F30" i="18"/>
  <c r="F29" i="18"/>
  <c r="F52" i="18" l="1"/>
  <c r="F88" i="18" s="1"/>
  <c r="F68" i="18"/>
  <c r="F104" i="18"/>
  <c r="H88" i="18"/>
  <c r="D107" i="18"/>
  <c r="F125" i="18"/>
  <c r="F136" i="18"/>
  <c r="F142" i="19"/>
  <c r="F87" i="19"/>
  <c r="F107" i="18"/>
  <c r="D88" i="18"/>
  <c r="F123" i="18"/>
  <c r="F142" i="18" s="1"/>
  <c r="H23" i="18" l="1"/>
  <c r="D23" i="18"/>
  <c r="F22" i="18"/>
  <c r="F21" i="18"/>
  <c r="F20" i="18"/>
  <c r="F19" i="18"/>
  <c r="H143" i="18" l="1"/>
  <c r="F143" i="18"/>
  <c r="F23" i="18"/>
  <c r="D143" i="18"/>
  <c r="F58" i="17"/>
  <c r="F88" i="17"/>
  <c r="F87" i="17"/>
  <c r="H86" i="17"/>
  <c r="D86" i="17"/>
  <c r="F19" i="17"/>
  <c r="F143" i="17"/>
  <c r="F142" i="17"/>
  <c r="H141" i="17"/>
  <c r="D141" i="17"/>
  <c r="F140" i="17"/>
  <c r="F139" i="17"/>
  <c r="H138" i="17"/>
  <c r="D138" i="17"/>
  <c r="F137" i="17"/>
  <c r="F136" i="17"/>
  <c r="F135" i="17"/>
  <c r="F134" i="17"/>
  <c r="F133" i="17"/>
  <c r="F132" i="17"/>
  <c r="F131" i="17"/>
  <c r="D131" i="17"/>
  <c r="F130" i="17"/>
  <c r="F129" i="17"/>
  <c r="F127" i="17"/>
  <c r="H126" i="17"/>
  <c r="D126" i="17"/>
  <c r="F126" i="17" s="1"/>
  <c r="F125" i="17"/>
  <c r="H124" i="17"/>
  <c r="D124" i="17"/>
  <c r="F124" i="17" s="1"/>
  <c r="F123" i="17"/>
  <c r="F122" i="17"/>
  <c r="F121" i="17"/>
  <c r="F120" i="17"/>
  <c r="F119" i="17"/>
  <c r="F118" i="17"/>
  <c r="H117" i="17"/>
  <c r="D117" i="17"/>
  <c r="F116" i="17"/>
  <c r="F115" i="17" s="1"/>
  <c r="H115" i="17"/>
  <c r="D115" i="17"/>
  <c r="F114" i="17"/>
  <c r="F113" i="17"/>
  <c r="F107" i="17"/>
  <c r="F105" i="17" s="1"/>
  <c r="F106" i="17"/>
  <c r="H105" i="17"/>
  <c r="D105" i="17"/>
  <c r="F104" i="17"/>
  <c r="F103" i="17" s="1"/>
  <c r="D103" i="17"/>
  <c r="F102" i="17"/>
  <c r="F101" i="17"/>
  <c r="F100" i="17"/>
  <c r="F99" i="17"/>
  <c r="F95" i="17" s="1"/>
  <c r="H95" i="17"/>
  <c r="H108" i="17" s="1"/>
  <c r="D95" i="17"/>
  <c r="D108" i="17" s="1"/>
  <c r="F85" i="17"/>
  <c r="H84" i="17"/>
  <c r="F84" i="17"/>
  <c r="D84" i="17"/>
  <c r="F83" i="17"/>
  <c r="F82" i="17"/>
  <c r="F81" i="17"/>
  <c r="F80" i="17"/>
  <c r="H79" i="17"/>
  <c r="D79" i="17"/>
  <c r="F78" i="17"/>
  <c r="F77" i="17"/>
  <c r="F76" i="17"/>
  <c r="H75" i="17"/>
  <c r="D75" i="17"/>
  <c r="F74" i="17"/>
  <c r="F73" i="17"/>
  <c r="F72" i="17"/>
  <c r="F71" i="17"/>
  <c r="F70" i="17" s="1"/>
  <c r="H70" i="17"/>
  <c r="D70" i="17"/>
  <c r="F69" i="17"/>
  <c r="F68" i="17"/>
  <c r="F67" i="17"/>
  <c r="F65" i="17"/>
  <c r="F64" i="17"/>
  <c r="F63" i="17"/>
  <c r="F62" i="17"/>
  <c r="F61" i="17"/>
  <c r="F60" i="17"/>
  <c r="F59" i="17"/>
  <c r="F57" i="17"/>
  <c r="F56" i="17"/>
  <c r="F55" i="17"/>
  <c r="H54" i="17"/>
  <c r="D54" i="17"/>
  <c r="F53" i="17"/>
  <c r="F52" i="17"/>
  <c r="F51" i="17"/>
  <c r="F50" i="17"/>
  <c r="F49" i="17"/>
  <c r="F48" i="17"/>
  <c r="F47" i="17"/>
  <c r="F46" i="17"/>
  <c r="F45" i="17"/>
  <c r="F44" i="17"/>
  <c r="H43" i="17"/>
  <c r="D43" i="17"/>
  <c r="F42" i="17"/>
  <c r="F41" i="17"/>
  <c r="F40" i="17"/>
  <c r="H39" i="17"/>
  <c r="D39" i="17"/>
  <c r="F39" i="17" s="1"/>
  <c r="F38" i="17"/>
  <c r="F37" i="17"/>
  <c r="F36" i="17"/>
  <c r="F35" i="17"/>
  <c r="F34" i="17"/>
  <c r="H33" i="17"/>
  <c r="D33" i="17"/>
  <c r="F33" i="17" s="1"/>
  <c r="F32" i="17"/>
  <c r="D32" i="17"/>
  <c r="D31" i="17"/>
  <c r="F31" i="17" s="1"/>
  <c r="H23" i="17"/>
  <c r="D23" i="17"/>
  <c r="F22" i="17"/>
  <c r="F21" i="17"/>
  <c r="F20" i="17"/>
  <c r="H89" i="17" l="1"/>
  <c r="F108" i="17"/>
  <c r="F23" i="17"/>
  <c r="F43" i="17"/>
  <c r="F86" i="17"/>
  <c r="F141" i="17"/>
  <c r="F138" i="17"/>
  <c r="D144" i="17"/>
  <c r="H144" i="17"/>
  <c r="F117" i="17"/>
  <c r="F54" i="17"/>
  <c r="D89" i="17"/>
  <c r="F75" i="17"/>
  <c r="F79" i="17"/>
  <c r="H114" i="16"/>
  <c r="F120" i="16"/>
  <c r="F134" i="16"/>
  <c r="H75" i="16"/>
  <c r="F144" i="17" l="1"/>
  <c r="F89" i="17"/>
  <c r="F131" i="16"/>
  <c r="F132" i="16"/>
  <c r="H123" i="16" l="1"/>
  <c r="D128" i="16" l="1"/>
  <c r="F58" i="16" l="1"/>
  <c r="D114" i="16"/>
  <c r="F114" i="16" s="1"/>
  <c r="D79" i="16"/>
  <c r="D70" i="16"/>
  <c r="D43" i="16"/>
  <c r="F53" i="16"/>
  <c r="F140" i="16"/>
  <c r="F139" i="16"/>
  <c r="H138" i="16"/>
  <c r="D138" i="16"/>
  <c r="F137" i="16"/>
  <c r="F136" i="16"/>
  <c r="H135" i="16"/>
  <c r="D135" i="16"/>
  <c r="F133" i="16"/>
  <c r="F130" i="16"/>
  <c r="F129" i="16"/>
  <c r="F127" i="16"/>
  <c r="F126" i="16"/>
  <c r="F124" i="16"/>
  <c r="D123" i="16"/>
  <c r="F123" i="16" s="1"/>
  <c r="F122" i="16"/>
  <c r="H121" i="16"/>
  <c r="D121" i="16"/>
  <c r="F119" i="16"/>
  <c r="F118" i="16"/>
  <c r="F117" i="16"/>
  <c r="F116" i="16"/>
  <c r="F115" i="16"/>
  <c r="F113" i="16"/>
  <c r="F112" i="16" s="1"/>
  <c r="H112" i="16"/>
  <c r="D112" i="16"/>
  <c r="F111" i="16"/>
  <c r="F110" i="16"/>
  <c r="F104" i="16"/>
  <c r="F103" i="16"/>
  <c r="F102" i="16" s="1"/>
  <c r="H102" i="16"/>
  <c r="D102" i="16"/>
  <c r="F101" i="16"/>
  <c r="F100" i="16"/>
  <c r="D100" i="16"/>
  <c r="F99" i="16"/>
  <c r="F98" i="16"/>
  <c r="F97" i="16"/>
  <c r="F96" i="16"/>
  <c r="H92" i="16"/>
  <c r="D92" i="16"/>
  <c r="F85" i="16"/>
  <c r="F84" i="16" s="1"/>
  <c r="H84" i="16"/>
  <c r="D84" i="16"/>
  <c r="F83" i="16"/>
  <c r="F82" i="16"/>
  <c r="F81" i="16"/>
  <c r="F80" i="16"/>
  <c r="H79" i="16"/>
  <c r="F78" i="16"/>
  <c r="F77" i="16"/>
  <c r="F76" i="16"/>
  <c r="D75" i="16"/>
  <c r="F74" i="16"/>
  <c r="F73" i="16"/>
  <c r="F72" i="16"/>
  <c r="F71" i="16"/>
  <c r="H70" i="16"/>
  <c r="F69" i="16"/>
  <c r="F68" i="16"/>
  <c r="F67" i="16"/>
  <c r="F65" i="16"/>
  <c r="F64" i="16"/>
  <c r="F63" i="16"/>
  <c r="F62" i="16"/>
  <c r="F61" i="16"/>
  <c r="F60" i="16"/>
  <c r="F59" i="16"/>
  <c r="F57" i="16"/>
  <c r="F56" i="16"/>
  <c r="F55" i="16"/>
  <c r="H54" i="16"/>
  <c r="D54" i="16"/>
  <c r="F52" i="16"/>
  <c r="F51" i="16"/>
  <c r="F50" i="16"/>
  <c r="F49" i="16"/>
  <c r="F48" i="16"/>
  <c r="F47" i="16"/>
  <c r="F46" i="16"/>
  <c r="F45" i="16"/>
  <c r="F44" i="16"/>
  <c r="H43" i="16"/>
  <c r="F42" i="16"/>
  <c r="F41" i="16"/>
  <c r="F40" i="16"/>
  <c r="H39" i="16"/>
  <c r="D39" i="16"/>
  <c r="F38" i="16"/>
  <c r="F37" i="16"/>
  <c r="F36" i="16"/>
  <c r="F35" i="16"/>
  <c r="F34" i="16"/>
  <c r="H33" i="16"/>
  <c r="D33" i="16"/>
  <c r="D32" i="16"/>
  <c r="D31" i="16"/>
  <c r="F31" i="16" s="1"/>
  <c r="H23" i="16"/>
  <c r="D23" i="16"/>
  <c r="F22" i="16"/>
  <c r="F21" i="16"/>
  <c r="F20" i="16"/>
  <c r="F19" i="16"/>
  <c r="F92" i="16" l="1"/>
  <c r="F105" i="16" s="1"/>
  <c r="D141" i="16"/>
  <c r="F23" i="16"/>
  <c r="F33" i="16"/>
  <c r="H141" i="16"/>
  <c r="D86" i="16"/>
  <c r="F79" i="16"/>
  <c r="F75" i="16"/>
  <c r="F135" i="16"/>
  <c r="F138" i="16"/>
  <c r="F70" i="16"/>
  <c r="F39" i="16"/>
  <c r="H105" i="16"/>
  <c r="F121" i="16"/>
  <c r="F128" i="16"/>
  <c r="F54" i="16"/>
  <c r="D105" i="16"/>
  <c r="F43" i="16"/>
  <c r="H86" i="16"/>
  <c r="F32" i="16"/>
  <c r="F76" i="15"/>
  <c r="F77" i="15"/>
  <c r="F78" i="15"/>
  <c r="F75" i="15"/>
  <c r="F74" i="15" s="1"/>
  <c r="H74" i="15"/>
  <c r="F141" i="16" l="1"/>
  <c r="F86" i="16"/>
  <c r="F134" i="15"/>
  <c r="H138" i="15"/>
  <c r="H118" i="15"/>
  <c r="F103" i="15"/>
  <c r="F102" i="15"/>
  <c r="F22" i="15"/>
  <c r="H25" i="15"/>
  <c r="D25" i="15"/>
  <c r="F24" i="15"/>
  <c r="F23" i="15"/>
  <c r="F21" i="15"/>
  <c r="H104" i="14"/>
  <c r="F98" i="14"/>
  <c r="F97" i="14"/>
  <c r="F140" i="15"/>
  <c r="F139" i="15"/>
  <c r="D138" i="15"/>
  <c r="F138" i="15" s="1"/>
  <c r="F137" i="15"/>
  <c r="F136" i="15"/>
  <c r="H135" i="15"/>
  <c r="D135" i="15"/>
  <c r="F135" i="15" s="1"/>
  <c r="F133" i="15"/>
  <c r="F132" i="15"/>
  <c r="H131" i="15"/>
  <c r="D131" i="15"/>
  <c r="F130" i="15"/>
  <c r="F129" i="15"/>
  <c r="F127" i="15"/>
  <c r="H126" i="15"/>
  <c r="D126" i="15"/>
  <c r="F126" i="15" s="1"/>
  <c r="F125" i="15"/>
  <c r="H124" i="15"/>
  <c r="D124" i="15"/>
  <c r="F123" i="15"/>
  <c r="F122" i="15"/>
  <c r="F121" i="15"/>
  <c r="F120" i="15"/>
  <c r="F119" i="15"/>
  <c r="D118" i="15"/>
  <c r="F118" i="15" s="1"/>
  <c r="F117" i="15"/>
  <c r="F116" i="15" s="1"/>
  <c r="H116" i="15"/>
  <c r="H141" i="15" s="1"/>
  <c r="D116" i="15"/>
  <c r="D141" i="15" s="1"/>
  <c r="F115" i="15"/>
  <c r="F114" i="15"/>
  <c r="F108" i="15"/>
  <c r="F107" i="15"/>
  <c r="H106" i="15"/>
  <c r="D106" i="15"/>
  <c r="F105" i="15"/>
  <c r="F104" i="15" s="1"/>
  <c r="D104" i="15"/>
  <c r="F101" i="15"/>
  <c r="F100" i="15"/>
  <c r="H96" i="15"/>
  <c r="H109" i="15" s="1"/>
  <c r="D96" i="15"/>
  <c r="D109" i="15" s="1"/>
  <c r="F89" i="15"/>
  <c r="F88" i="15" s="1"/>
  <c r="H88" i="15"/>
  <c r="D88" i="15"/>
  <c r="F87" i="15"/>
  <c r="F86" i="15"/>
  <c r="F85" i="15"/>
  <c r="F84" i="15"/>
  <c r="H83" i="15"/>
  <c r="D83" i="15"/>
  <c r="F82" i="15"/>
  <c r="F81" i="15"/>
  <c r="F80" i="15"/>
  <c r="D79" i="15"/>
  <c r="D74" i="15"/>
  <c r="F73" i="15"/>
  <c r="F72" i="15"/>
  <c r="F71" i="15"/>
  <c r="F69" i="15"/>
  <c r="F68" i="15"/>
  <c r="F67" i="15"/>
  <c r="F66" i="15"/>
  <c r="F65" i="15"/>
  <c r="F64" i="15"/>
  <c r="F63" i="15"/>
  <c r="F62" i="15"/>
  <c r="F61" i="15"/>
  <c r="F60" i="15"/>
  <c r="H59" i="15"/>
  <c r="D59" i="15"/>
  <c r="F57" i="15"/>
  <c r="F56" i="15"/>
  <c r="F55" i="15"/>
  <c r="F54" i="15"/>
  <c r="F53" i="15"/>
  <c r="F52" i="15"/>
  <c r="F51" i="15"/>
  <c r="F50" i="15"/>
  <c r="F49" i="15"/>
  <c r="F48" i="15"/>
  <c r="H47" i="15"/>
  <c r="F47" i="15" s="1"/>
  <c r="D47" i="15"/>
  <c r="F46" i="15"/>
  <c r="F45" i="15"/>
  <c r="F44" i="15"/>
  <c r="H43" i="15"/>
  <c r="F43" i="15" s="1"/>
  <c r="D43" i="15"/>
  <c r="F42" i="15"/>
  <c r="F41" i="15"/>
  <c r="F40" i="15"/>
  <c r="F39" i="15"/>
  <c r="F38" i="15"/>
  <c r="H37" i="15"/>
  <c r="D37" i="15"/>
  <c r="F37" i="15" s="1"/>
  <c r="F36" i="15"/>
  <c r="D36" i="15"/>
  <c r="D35" i="15"/>
  <c r="F35" i="15" s="1"/>
  <c r="F59" i="15" l="1"/>
  <c r="F79" i="15"/>
  <c r="F106" i="15"/>
  <c r="F83" i="15"/>
  <c r="F25" i="15"/>
  <c r="F96" i="15"/>
  <c r="F109" i="15" s="1"/>
  <c r="D90" i="15"/>
  <c r="H90" i="15"/>
  <c r="F131" i="15"/>
  <c r="F124" i="15"/>
  <c r="F141" i="15" s="1"/>
  <c r="D128" i="14"/>
  <c r="D113" i="14"/>
  <c r="D125" i="14"/>
  <c r="D111" i="14"/>
  <c r="F100" i="14"/>
  <c r="F95" i="14"/>
  <c r="D91" i="14"/>
  <c r="D101" i="14"/>
  <c r="F61" i="14"/>
  <c r="H47" i="14"/>
  <c r="F90" i="15" l="1"/>
  <c r="D36" i="14"/>
  <c r="D35" i="14"/>
  <c r="F133" i="14" l="1"/>
  <c r="F132" i="14"/>
  <c r="H131" i="14"/>
  <c r="D131" i="14"/>
  <c r="F130" i="14"/>
  <c r="F129" i="14"/>
  <c r="H128" i="14"/>
  <c r="F127" i="14"/>
  <c r="F126" i="14"/>
  <c r="H125" i="14"/>
  <c r="F125" i="14" s="1"/>
  <c r="F124" i="14"/>
  <c r="F123" i="14"/>
  <c r="F121" i="14"/>
  <c r="H120" i="14"/>
  <c r="D120" i="14"/>
  <c r="F119" i="14"/>
  <c r="H118" i="14"/>
  <c r="D118" i="14"/>
  <c r="F117" i="14"/>
  <c r="F116" i="14"/>
  <c r="F115" i="14"/>
  <c r="F114" i="14"/>
  <c r="H113" i="14"/>
  <c r="F112" i="14"/>
  <c r="F111" i="14" s="1"/>
  <c r="H111" i="14"/>
  <c r="F110" i="14"/>
  <c r="F109" i="14"/>
  <c r="F103" i="14"/>
  <c r="F102" i="14"/>
  <c r="H101" i="14"/>
  <c r="F99" i="14"/>
  <c r="D99" i="14"/>
  <c r="D104" i="14" s="1"/>
  <c r="F96" i="14"/>
  <c r="F91" i="14" s="1"/>
  <c r="H91" i="14"/>
  <c r="F84" i="14"/>
  <c r="F83" i="14" s="1"/>
  <c r="H83" i="14"/>
  <c r="D83" i="14"/>
  <c r="F82" i="14"/>
  <c r="F81" i="14"/>
  <c r="F80" i="14"/>
  <c r="F79" i="14"/>
  <c r="H78" i="14"/>
  <c r="F77" i="14"/>
  <c r="F76" i="14"/>
  <c r="F75" i="14"/>
  <c r="D74" i="14"/>
  <c r="F73" i="14"/>
  <c r="F72" i="14"/>
  <c r="F71" i="14"/>
  <c r="F69" i="14"/>
  <c r="F68" i="14"/>
  <c r="F67" i="14"/>
  <c r="F66" i="14"/>
  <c r="H59" i="14"/>
  <c r="F65" i="14"/>
  <c r="F64" i="14"/>
  <c r="F63" i="14"/>
  <c r="F62" i="14"/>
  <c r="F60" i="14"/>
  <c r="F57" i="14"/>
  <c r="F56" i="14"/>
  <c r="F55" i="14"/>
  <c r="F54" i="14"/>
  <c r="F53" i="14"/>
  <c r="F52" i="14"/>
  <c r="F51" i="14"/>
  <c r="F50" i="14"/>
  <c r="F49" i="14"/>
  <c r="F48" i="14"/>
  <c r="D47" i="14"/>
  <c r="F47" i="14" s="1"/>
  <c r="F46" i="14"/>
  <c r="F45" i="14"/>
  <c r="F44" i="14"/>
  <c r="H43" i="14"/>
  <c r="D43" i="14"/>
  <c r="F42" i="14"/>
  <c r="F41" i="14"/>
  <c r="F40" i="14"/>
  <c r="F39" i="14"/>
  <c r="F38" i="14"/>
  <c r="H37" i="14"/>
  <c r="H85" i="14" s="1"/>
  <c r="D37" i="14"/>
  <c r="F36" i="14"/>
  <c r="F35" i="14"/>
  <c r="H25" i="14"/>
  <c r="D25" i="14"/>
  <c r="F24" i="14"/>
  <c r="F23" i="14"/>
  <c r="F22" i="14"/>
  <c r="F21" i="14"/>
  <c r="D134" i="14" l="1"/>
  <c r="F74" i="14"/>
  <c r="F120" i="14"/>
  <c r="F101" i="14"/>
  <c r="F104" i="14" s="1"/>
  <c r="F113" i="14"/>
  <c r="F128" i="14"/>
  <c r="F131" i="14"/>
  <c r="H134" i="14"/>
  <c r="F25" i="14"/>
  <c r="F37" i="14"/>
  <c r="F118" i="14"/>
  <c r="F43" i="14"/>
  <c r="D59" i="14"/>
  <c r="F59" i="14"/>
  <c r="D78" i="14"/>
  <c r="F78" i="14" s="1"/>
  <c r="H86" i="13"/>
  <c r="D86" i="13"/>
  <c r="H81" i="13"/>
  <c r="D77" i="13"/>
  <c r="F134" i="14" l="1"/>
  <c r="F85" i="14"/>
  <c r="D85" i="14"/>
  <c r="D135" i="13"/>
  <c r="D132" i="12" l="1"/>
  <c r="D134" i="12"/>
  <c r="H94" i="13" l="1"/>
  <c r="F99" i="13"/>
  <c r="F94" i="13" s="1"/>
  <c r="F22" i="13"/>
  <c r="H121" i="13" l="1"/>
  <c r="H123" i="13"/>
  <c r="H132" i="13"/>
  <c r="F134" i="13"/>
  <c r="H128" i="13"/>
  <c r="F131" i="13"/>
  <c r="H115" i="13"/>
  <c r="F116" i="13"/>
  <c r="F100" i="13" l="1"/>
  <c r="D100" i="13"/>
  <c r="D94" i="13"/>
  <c r="F104" i="13"/>
  <c r="F103" i="13"/>
  <c r="H102" i="13"/>
  <c r="H105" i="13" s="1"/>
  <c r="H71" i="13"/>
  <c r="D105" i="13" l="1"/>
  <c r="F102" i="13"/>
  <c r="F105" i="13" s="1"/>
  <c r="H64" i="13"/>
  <c r="F137" i="13" l="1"/>
  <c r="F136" i="13"/>
  <c r="H135" i="13"/>
  <c r="F133" i="13"/>
  <c r="D132" i="13"/>
  <c r="F130" i="13"/>
  <c r="F129" i="13"/>
  <c r="D128" i="13"/>
  <c r="F127" i="13"/>
  <c r="F126" i="13"/>
  <c r="F124" i="13"/>
  <c r="D123" i="13"/>
  <c r="F123" i="13" s="1"/>
  <c r="F122" i="13"/>
  <c r="D121" i="13"/>
  <c r="F120" i="13"/>
  <c r="F119" i="13"/>
  <c r="F118" i="13"/>
  <c r="F117" i="13"/>
  <c r="D115" i="13"/>
  <c r="F114" i="13"/>
  <c r="F113" i="13"/>
  <c r="H112" i="13"/>
  <c r="H138" i="13" s="1"/>
  <c r="D112" i="13"/>
  <c r="F111" i="13"/>
  <c r="F110" i="13"/>
  <c r="F87" i="13"/>
  <c r="F86" i="13" s="1"/>
  <c r="F85" i="13"/>
  <c r="F84" i="13"/>
  <c r="D83" i="13"/>
  <c r="F82" i="13"/>
  <c r="F80" i="13"/>
  <c r="F79" i="13"/>
  <c r="F78" i="13"/>
  <c r="H72" i="13"/>
  <c r="F72" i="13"/>
  <c r="D72" i="13"/>
  <c r="D71" i="13"/>
  <c r="F71" i="13" s="1"/>
  <c r="F70" i="13"/>
  <c r="F69" i="13"/>
  <c r="F68" i="13"/>
  <c r="F67" i="13"/>
  <c r="F66" i="13"/>
  <c r="F65" i="13"/>
  <c r="F64" i="13"/>
  <c r="F63" i="13"/>
  <c r="F62" i="13"/>
  <c r="F61" i="13"/>
  <c r="F60" i="13"/>
  <c r="F59" i="13"/>
  <c r="F57" i="13"/>
  <c r="F56" i="13"/>
  <c r="F55" i="13"/>
  <c r="F54" i="13"/>
  <c r="F53" i="13"/>
  <c r="F52" i="13"/>
  <c r="F51" i="13"/>
  <c r="F50" i="13"/>
  <c r="F49" i="13"/>
  <c r="F48" i="13"/>
  <c r="H47" i="13"/>
  <c r="D47" i="13"/>
  <c r="F46" i="13"/>
  <c r="F45" i="13"/>
  <c r="F44" i="13"/>
  <c r="H43" i="13"/>
  <c r="D43" i="13"/>
  <c r="F42" i="13"/>
  <c r="F41" i="13"/>
  <c r="F40" i="13"/>
  <c r="F39" i="13"/>
  <c r="F38" i="13"/>
  <c r="H37" i="13"/>
  <c r="D37" i="13"/>
  <c r="D36" i="13"/>
  <c r="D35" i="13"/>
  <c r="F24" i="13"/>
  <c r="F23" i="13"/>
  <c r="H25" i="13"/>
  <c r="D25" i="13"/>
  <c r="F35" i="13" l="1"/>
  <c r="F47" i="13"/>
  <c r="D58" i="13"/>
  <c r="D88" i="13" s="1"/>
  <c r="D138" i="13"/>
  <c r="F77" i="13"/>
  <c r="F83" i="13"/>
  <c r="D81" i="13"/>
  <c r="F81" i="13" s="1"/>
  <c r="F43" i="13"/>
  <c r="F115" i="13"/>
  <c r="F128" i="13"/>
  <c r="F112" i="13"/>
  <c r="F37" i="13"/>
  <c r="H58" i="13"/>
  <c r="H88" i="13" s="1"/>
  <c r="F121" i="13"/>
  <c r="F58" i="13"/>
  <c r="F88" i="13" s="1"/>
  <c r="F132" i="13"/>
  <c r="F135" i="13"/>
  <c r="F25" i="13"/>
  <c r="F36" i="13"/>
  <c r="F21" i="13"/>
  <c r="D117" i="12"/>
  <c r="H134" i="12"/>
  <c r="F121" i="12"/>
  <c r="F138" i="13" l="1"/>
  <c r="H71" i="12"/>
  <c r="H25" i="12"/>
  <c r="F136" i="12" l="1"/>
  <c r="F135" i="12"/>
  <c r="F133" i="12"/>
  <c r="H126" i="10"/>
  <c r="D126" i="10"/>
  <c r="F126" i="10" s="1"/>
  <c r="F127" i="10"/>
  <c r="H100" i="12"/>
  <c r="H107" i="12" s="1"/>
  <c r="H105" i="12"/>
  <c r="F26" i="12" l="1"/>
  <c r="H85" i="12"/>
  <c r="F60" i="12"/>
  <c r="H65" i="12" l="1"/>
  <c r="F75" i="12"/>
  <c r="H51" i="12"/>
  <c r="H80" i="12" l="1"/>
  <c r="F80" i="12"/>
  <c r="D79" i="12"/>
  <c r="F79" i="12" s="1"/>
  <c r="D80" i="12"/>
  <c r="D114" i="12"/>
  <c r="F48" i="12"/>
  <c r="D47" i="12"/>
  <c r="H132" i="12" l="1"/>
  <c r="F131" i="12"/>
  <c r="F130" i="12"/>
  <c r="H129" i="12"/>
  <c r="D129" i="12"/>
  <c r="F128" i="12"/>
  <c r="F127" i="12"/>
  <c r="F125" i="12"/>
  <c r="H124" i="12"/>
  <c r="H122" i="12" s="1"/>
  <c r="D124" i="12"/>
  <c r="F123" i="12"/>
  <c r="D122" i="12"/>
  <c r="D137" i="12" s="1"/>
  <c r="F120" i="12"/>
  <c r="F119" i="12"/>
  <c r="F118" i="12"/>
  <c r="H117" i="12"/>
  <c r="F117" i="12" s="1"/>
  <c r="F116" i="12"/>
  <c r="F115" i="12"/>
  <c r="H114" i="12"/>
  <c r="F113" i="12"/>
  <c r="F112" i="12"/>
  <c r="F93" i="12"/>
  <c r="F92" i="12"/>
  <c r="F91" i="12"/>
  <c r="D90" i="12"/>
  <c r="F89" i="12"/>
  <c r="F88" i="12"/>
  <c r="F87" i="12"/>
  <c r="F86" i="12"/>
  <c r="F78" i="12"/>
  <c r="F77" i="12"/>
  <c r="F76" i="12"/>
  <c r="F74" i="12"/>
  <c r="F73" i="12"/>
  <c r="F72" i="12"/>
  <c r="F71" i="12"/>
  <c r="F70" i="12"/>
  <c r="F69" i="12"/>
  <c r="F68" i="12"/>
  <c r="F67" i="12"/>
  <c r="F66" i="12"/>
  <c r="F61" i="12"/>
  <c r="F59" i="12"/>
  <c r="F58" i="12"/>
  <c r="F57" i="12"/>
  <c r="F56" i="12"/>
  <c r="F55" i="12"/>
  <c r="F54" i="12"/>
  <c r="F53" i="12"/>
  <c r="F52" i="12"/>
  <c r="F50" i="12"/>
  <c r="F49" i="12"/>
  <c r="H47" i="12"/>
  <c r="F46" i="12"/>
  <c r="F45" i="12"/>
  <c r="F44" i="12"/>
  <c r="F43" i="12"/>
  <c r="F42" i="12"/>
  <c r="H41" i="12"/>
  <c r="D41" i="12"/>
  <c r="D40" i="12"/>
  <c r="F40" i="12" s="1"/>
  <c r="D39" i="12"/>
  <c r="H29" i="12"/>
  <c r="F28" i="12"/>
  <c r="F27" i="12"/>
  <c r="D25" i="12"/>
  <c r="F25" i="12" s="1"/>
  <c r="F134" i="12" l="1"/>
  <c r="F132" i="12"/>
  <c r="F90" i="12"/>
  <c r="D85" i="12"/>
  <c r="F85" i="12" s="1"/>
  <c r="H137" i="12"/>
  <c r="F114" i="12"/>
  <c r="F137" i="12" s="1"/>
  <c r="F124" i="12"/>
  <c r="H94" i="12"/>
  <c r="F129" i="12"/>
  <c r="D107" i="12"/>
  <c r="F107" i="12"/>
  <c r="D65" i="12"/>
  <c r="F41" i="12"/>
  <c r="F65" i="12"/>
  <c r="F122" i="12"/>
  <c r="F47" i="12"/>
  <c r="D29" i="12"/>
  <c r="F29" i="12" s="1"/>
  <c r="F39" i="12"/>
  <c r="D51" i="12"/>
  <c r="F51" i="12" s="1"/>
  <c r="F94" i="12" l="1"/>
  <c r="D94" i="12"/>
  <c r="H111" i="10"/>
  <c r="F114" i="10"/>
  <c r="H107" i="10"/>
  <c r="H42" i="10"/>
  <c r="F45" i="10"/>
  <c r="H61" i="10" l="1"/>
  <c r="F74" i="10"/>
  <c r="D75" i="10"/>
  <c r="D61" i="10" s="1"/>
  <c r="D35" i="10"/>
  <c r="D34" i="10"/>
  <c r="F81" i="10"/>
  <c r="D51" i="10"/>
  <c r="H87" i="10" l="1"/>
  <c r="F73" i="10"/>
  <c r="F72" i="10"/>
  <c r="F115" i="10"/>
  <c r="H130" i="10"/>
  <c r="F71" i="10" l="1"/>
  <c r="F70" i="10"/>
  <c r="F131" i="10"/>
  <c r="D130" i="10"/>
  <c r="F130" i="10" s="1"/>
  <c r="F129" i="10"/>
  <c r="F128" i="10"/>
  <c r="F125" i="10"/>
  <c r="F124" i="10"/>
  <c r="H123" i="10"/>
  <c r="D123" i="10"/>
  <c r="F122" i="10"/>
  <c r="F121" i="10"/>
  <c r="F119" i="10"/>
  <c r="H118" i="10"/>
  <c r="H116" i="10" s="1"/>
  <c r="D118" i="10"/>
  <c r="F117" i="10"/>
  <c r="D116" i="10"/>
  <c r="F113" i="10"/>
  <c r="F112" i="10"/>
  <c r="D111" i="10"/>
  <c r="F110" i="10"/>
  <c r="F109" i="10"/>
  <c r="F108" i="10"/>
  <c r="D107" i="10"/>
  <c r="F106" i="10"/>
  <c r="F105" i="10"/>
  <c r="F99" i="10"/>
  <c r="F98" i="10" s="1"/>
  <c r="H98" i="10"/>
  <c r="D98" i="10"/>
  <c r="F97" i="10"/>
  <c r="H96" i="10"/>
  <c r="H100" i="10" s="1"/>
  <c r="D96" i="10"/>
  <c r="F89" i="10"/>
  <c r="F88" i="10"/>
  <c r="D87" i="10"/>
  <c r="F86" i="10"/>
  <c r="F85" i="10"/>
  <c r="F84" i="10"/>
  <c r="D83" i="10"/>
  <c r="D78" i="10" s="1"/>
  <c r="F82" i="10"/>
  <c r="F80" i="10"/>
  <c r="F79" i="10"/>
  <c r="H78" i="10"/>
  <c r="F77" i="10"/>
  <c r="H76" i="10"/>
  <c r="D76" i="10"/>
  <c r="F75" i="10"/>
  <c r="F69" i="10"/>
  <c r="F68" i="10"/>
  <c r="F67" i="10"/>
  <c r="F66" i="10"/>
  <c r="F65" i="10"/>
  <c r="F64" i="10"/>
  <c r="F63" i="10"/>
  <c r="F62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H46" i="10"/>
  <c r="D46" i="10"/>
  <c r="F44" i="10"/>
  <c r="F43" i="10"/>
  <c r="D42" i="10"/>
  <c r="F41" i="10"/>
  <c r="F40" i="10"/>
  <c r="F39" i="10"/>
  <c r="F38" i="10"/>
  <c r="F37" i="10"/>
  <c r="H36" i="10"/>
  <c r="D36" i="10"/>
  <c r="F35" i="10"/>
  <c r="F34" i="10"/>
  <c r="H27" i="10"/>
  <c r="F26" i="10"/>
  <c r="F25" i="10"/>
  <c r="D23" i="10"/>
  <c r="D27" i="10" s="1"/>
  <c r="F27" i="10" l="1"/>
  <c r="F46" i="10"/>
  <c r="F61" i="10"/>
  <c r="H132" i="10"/>
  <c r="H90" i="10"/>
  <c r="F78" i="10"/>
  <c r="F76" i="10"/>
  <c r="F107" i="10"/>
  <c r="F96" i="10"/>
  <c r="F100" i="10" s="1"/>
  <c r="F36" i="10"/>
  <c r="F42" i="10"/>
  <c r="D100" i="10"/>
  <c r="D132" i="10"/>
  <c r="F118" i="10"/>
  <c r="F111" i="10"/>
  <c r="F116" i="10"/>
  <c r="F123" i="10"/>
  <c r="D90" i="10"/>
  <c r="F83" i="10"/>
  <c r="F23" i="10"/>
  <c r="F132" i="10" l="1"/>
  <c r="F87" i="10" l="1"/>
  <c r="F90" i="10" s="1"/>
</calcChain>
</file>

<file path=xl/sharedStrings.xml><?xml version="1.0" encoding="utf-8"?>
<sst xmlns="http://schemas.openxmlformats.org/spreadsheetml/2006/main" count="1325" uniqueCount="284">
  <si>
    <t>Протокол</t>
  </si>
  <si>
    <t>Наблюдательного Совета Муниципального автономного  учреждения</t>
  </si>
  <si>
    <t>Детский оздоровительный лагерь «Спутник»</t>
  </si>
  <si>
    <t>Место проведения заседания   Наблюдательного Совета Муниципального автономного  учреждения  Детский оздоровительный лагерь «Спутник»: г.п. Верхние Серги, Володарского, 19,   время проведения – 14 час. 00 мин.</t>
  </si>
  <si>
    <t>Раздел «Показатели по поступлениям и выплатам учреждения»</t>
  </si>
  <si>
    <t>Было</t>
  </si>
  <si>
    <t>Стало</t>
  </si>
  <si>
    <t>Субсидия на выполнение муниципального задания</t>
  </si>
  <si>
    <t>Субсидия на иные цели</t>
  </si>
  <si>
    <t>Бюджетные инвестиции</t>
  </si>
  <si>
    <t>Поступления от иной приносящей доход деятельности</t>
  </si>
  <si>
    <t>ИТОГО:</t>
  </si>
  <si>
    <t>1.«Выплаты за счет субсидий на выполнение муниципального задания, всего»:</t>
  </si>
  <si>
    <t>Причины</t>
  </si>
  <si>
    <t>Изменения</t>
  </si>
  <si>
    <t>211.  Заработная плата</t>
  </si>
  <si>
    <t>213. Начисления на выплаты по оплате труда</t>
  </si>
  <si>
    <t>223. Коммунальные услуги, всего</t>
  </si>
  <si>
    <t>221.  Услуги связи ,всего</t>
  </si>
  <si>
    <t>225. Работы, услуги по содержанию имущества</t>
  </si>
  <si>
    <t>226. Прочие услуги (выполнение работ)</t>
  </si>
  <si>
    <t>310. Увеличение стоимости основных средств</t>
  </si>
  <si>
    <t>340. Увеличение стоимости материальных запасов</t>
  </si>
  <si>
    <t xml:space="preserve">2.«Выплаты за счет субсидии на иные цели, всего» </t>
  </si>
  <si>
    <t>3. «Выплаты за счет поступлений от приносящей доход деятельности, всего»:</t>
  </si>
  <si>
    <t>Утверждено</t>
  </si>
  <si>
    <t>услуги интернет</t>
  </si>
  <si>
    <t>плата за линию (январь-декабрь)</t>
  </si>
  <si>
    <t>плата за линию (июнь-август)</t>
  </si>
  <si>
    <t>повременная оплата</t>
  </si>
  <si>
    <t>электроэнергия</t>
  </si>
  <si>
    <t>услуги ассенизаторной машины(ЖБО)</t>
  </si>
  <si>
    <t>гидравлическое испытание  отопительной системы</t>
  </si>
  <si>
    <t>уборка твердых одходов (ТБО)</t>
  </si>
  <si>
    <t>техническое обслуживание внутренней вентиляции</t>
  </si>
  <si>
    <t>измерение сопротивления изоляции электропроводки</t>
  </si>
  <si>
    <t>огнезащитная обработка деревянных контрукций</t>
  </si>
  <si>
    <t>услуги прачки</t>
  </si>
  <si>
    <t xml:space="preserve">обновление противопожарных полос </t>
  </si>
  <si>
    <t>услуги ФГУЗ ЦСЭН (дератизация и дезинфекция помещений и дератизационные работы на открытых территориях,доакарицидная обработка против клещей и акарицидная обработка,лабораторные исследование воды)</t>
  </si>
  <si>
    <t>обучение сотрудников (ГО и ЧС, пожарный минимум- 4 человека)</t>
  </si>
  <si>
    <t>микроклимат, исскусственная освещенность, измерение МЭД,измерение ЭРОА помещений и освещенность территории лагеря</t>
  </si>
  <si>
    <t>услуги по уборке территории и  в 50 м зоне за территорией лагеря</t>
  </si>
  <si>
    <t>утилизация твердых отходов</t>
  </si>
  <si>
    <t>реагирование нарядов вневедомственной охраны</t>
  </si>
  <si>
    <t>вневедомственная охрана</t>
  </si>
  <si>
    <t>масло в котельную</t>
  </si>
  <si>
    <t>питание сотрудников</t>
  </si>
  <si>
    <t>нгалог ЕСН 6%</t>
  </si>
  <si>
    <t>транспортный налог</t>
  </si>
  <si>
    <t>налог за использование водных ресурсов</t>
  </si>
  <si>
    <t>291.  Налоги, пошлины и сборы</t>
  </si>
  <si>
    <t>295. Другие экономические санкции (штрафы)</t>
  </si>
  <si>
    <t xml:space="preserve">Результаты голосования:  «за» - 6   человек
                                         «против»- 0
</t>
  </si>
  <si>
    <t xml:space="preserve">Подписи членов Наблюдательного Совета:
________________Струнин Владимир Витальевич  
________________Черткова Тамара Ивановна                                                                                                                                                                                                         ________________Малышкина Наталья Дмитриевна
________________Титова Ольга Васильевна                                     
________________Шипулин Вадим Геннадьевич                
________________Слесарева Светлана Геннадьевна
</t>
  </si>
  <si>
    <t xml:space="preserve">На заседании Наблюдательного совета присутствовали:
1.Струнин Владимир Витальевич– представитель органа местного самоуправления
2.Черткова Тамара Ивановна- представитель Учредителя                                                                                                                                                                                                                                                  3.Малышкина Наталья Дмитриевна- представитель Учредителя
4. Титова Ольга Васильевна    – представитель МАУ ДОЛ «Спутник»
5. Шипулин Вадим Геннадьевич     – представитель общественности
6. Слесарева Светлана Геннадьевна – представитель общественности
Отсутствует:  нет
</t>
  </si>
  <si>
    <t>корпус №3 (штукатурка,побелка)</t>
  </si>
  <si>
    <t>техническое обслуживание комплекса технический средств (пожарная и охраная сигнализации)</t>
  </si>
  <si>
    <t>Ход заседания:</t>
  </si>
  <si>
    <t>местные телефонные соединения</t>
  </si>
  <si>
    <t>заправка огнетушителей</t>
  </si>
  <si>
    <t>штукатурка,побелка в столовой,замена ламп в зале, установка вытяжки в посудомоечном цехе</t>
  </si>
  <si>
    <t>ремонт душевых (половая плитка)</t>
  </si>
  <si>
    <t>Медицинский осмотр сотрудников ( 9 человек), договора с Роспотребнадзором и Нижнесергинской ЦРБ</t>
  </si>
  <si>
    <t>227. Страхование</t>
  </si>
  <si>
    <t>сооружение для  установки СКУД</t>
  </si>
  <si>
    <t xml:space="preserve">350. Приобретение  неисключительных прав на результаты интеллектуальной деятельности с неопределенным сроком полезного </t>
  </si>
  <si>
    <t>АМБа</t>
  </si>
  <si>
    <t>Контур-Экстерн</t>
  </si>
  <si>
    <t>сайт</t>
  </si>
  <si>
    <t>228. Услуги, работы для целей капитальных вложений</t>
  </si>
  <si>
    <t>СКУД</t>
  </si>
  <si>
    <t>перенос детской площадки</t>
  </si>
  <si>
    <t>изготовление площадки для установки бассейна</t>
  </si>
  <si>
    <t>организация питания детей     (65 чел.) по стоимости 100%</t>
  </si>
  <si>
    <t>организация питания детей     (223 чел.)</t>
  </si>
  <si>
    <t>страхование детей (288 чел.)</t>
  </si>
  <si>
    <t>холодильник бытовой</t>
  </si>
  <si>
    <t>триммер</t>
  </si>
  <si>
    <t>1С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</si>
  <si>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2019 год.   </t>
  </si>
  <si>
    <t>обслуживание программы 1С</t>
  </si>
  <si>
    <t>разработка проекта лесов</t>
  </si>
  <si>
    <t>разработка проекта зоны санитарной охраны скважины</t>
  </si>
  <si>
    <t>услуги по обращению с твердыми коммунальными отходами</t>
  </si>
  <si>
    <t>кульобслуживание детей в оздоровительный сезон</t>
  </si>
  <si>
    <t>Строка «Выплаты по расходам, всего»  10083245,70  руб., в том числе:</t>
  </si>
  <si>
    <t>Строка «Поступления, от доходов всего» 10083245,70  руб., в том числе:</t>
  </si>
  <si>
    <t>По данной статье произошло увеличение на основании приказа МФ РФ от 30.11.2018 № 246н внесены изменения в Приказ Министерства финансов Российской Федерации от 29.11.2017 № 209н «Об утверждении Порядка применения классификации операций сектора государственного управления» в части применения КОСГУ 352, 353
(коды КОСГУ 352 и 353 будут применяться с 01.01.2021 года, до этого времени действует код КОСГУ 226).</t>
  </si>
  <si>
    <t>По данной статье произошло увеличение на основании заключенного договора (закончен срок действия проекта освоения лесов)</t>
  </si>
  <si>
    <t>По данной статье произошло уменьшение за счет изменения статьи на 226 .</t>
  </si>
  <si>
    <t>По данной статье произошло увеличение на основании условий пользования недрами (приложение № 1 к лицензии на скважину)</t>
  </si>
  <si>
    <t>По данной статье произошло уменьшение за счет передвижения на другую статью (ст. 226)</t>
  </si>
  <si>
    <t>По данной статье произошло увеличение за счет изменения стоимости услуги на основании заключенного договора.</t>
  </si>
  <si>
    <t>По данной статье произошло уменьшение за счет изменения стоимости услуг на основании заключенного договора.</t>
  </si>
  <si>
    <t>По данной статье произошло увеличение за счет необходимости  проведения культурно-массовых мероприятий для детей .</t>
  </si>
  <si>
    <t xml:space="preserve">от  25.01.2019 года                                                                                                     № 1
</t>
  </si>
  <si>
    <t>проверка достоверности сметной документации</t>
  </si>
  <si>
    <t>1. По первому вопросу: директор Муниципального автономного учреждения Детский оздоровительный лагерь "Спутник" предложила продлить полномочия действующего Наблюдательного совета.</t>
  </si>
  <si>
    <t xml:space="preserve">
2. По второму вопросу: директор МАУ  ДОЛ «Спутник» Фадеева Е.В.  представила на рассмотрение изменение плана финансово-хозяйственной деятельности на 2019 год :
</t>
  </si>
  <si>
    <t>Решили:  продлить полномочия действующего Наблюдательного совета.</t>
  </si>
  <si>
    <t>По данной статье произошло увеличение на основании условий пользования недрами (приложение № 1 к лицензии на скважину) и заключенному договору по услуге</t>
  </si>
  <si>
    <t>По данной статье произошло увеличение на основании сметного расчета</t>
  </si>
  <si>
    <t>По данной статье произошло уменьшение на основании сметного расчета</t>
  </si>
  <si>
    <t xml:space="preserve">от  11.03.2019 года                                                                                                     № 2
</t>
  </si>
  <si>
    <t>По данной статье произошло увеличение за счет приведения расходов в соответствие с приказом №209н от 29.11.2017г.</t>
  </si>
  <si>
    <t>текущий ремонт туалетов (замена перегородок,установка дверей, укладка плитки на пол)</t>
  </si>
  <si>
    <t>ремонт и монтаж пожарной сигнализации</t>
  </si>
  <si>
    <t>2. «Выплаты за счет поступлений от приносящей доход деятельности, всего»: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</si>
  <si>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2019 год. Согласовать измененение план-графика по 223 ФЗ на 2019 год   </t>
  </si>
  <si>
    <t>По данной статье произошло уменьшение за счет  приведения расходов в соответствие с приказом №209н от 29.11.2017г.</t>
  </si>
  <si>
    <t xml:space="preserve">226. Прочие работы, услуги </t>
  </si>
  <si>
    <t>По данной статье произошло уменьшение в связи с изменением потребности</t>
  </si>
  <si>
    <t>сан.техника (сместители-7шт,шланг для душа-12шт)</t>
  </si>
  <si>
    <t>спортинвентарь (мяч волейбольный-3шт, мяч баскетбольный-3 шт,мяч футбольный-3шт, сетка волейбольная-1 шт,сетка футбольная-2 шт)</t>
  </si>
  <si>
    <t>хоз.товар (метелки-4шт,перчатки рез.толстые-30пар,перчатки х/б-20пар,средство для мытья полов-5шт,чистящее средство-8 шт,средство для мытья окон-5шт,лампочки накаливания-50шт,грабли-6ши, мешки для мусора 240л-100шт,мешки для мусора 120л-400шт,щетки для полов-4 шт, жидкое мыло-9шт,перчатки рез.тонкие-100шт,стаканы одноразовые-6000шт,салфетки-100уп,туалетная бумага-200шт)</t>
  </si>
  <si>
    <t>канц.товар (папки-30шт,регистры-3шт,файлы-200шт,скрепки-10уп,бумагаА4-25уп,ручки-10шт,скорошиватели-11шт,карандаш простой-2шт, скобы для сцеплера-10уп)</t>
  </si>
  <si>
    <t>хоз.товар (метелки-4шт,перчатки рез.толстые-30пар,перчатки х/б-20пар,средство для мытья полов-5шт,чистящее средство-8шт,средство для мытья окон-5шт,лампочки накаливания-50шт,грабли-6ши, мешки для мусора 240л-100шт,мешки для мусора 120л-400шт,щетки для полов-4 шт, жидкое мыло-9шт,перчатки рез.тонкие-100шт,стаканы одноразовые-6000шт,салфетки-100уп,туалетная бумага-200шт)</t>
  </si>
  <si>
    <t>призы (сувениры-288шт, браслет светящ.-288шт,наклейки-288шт,магниты-288шт)</t>
  </si>
  <si>
    <t>бутилированная вода (12 шт)</t>
  </si>
  <si>
    <t>канц.товар для оздоровительного сезона (папки-5 шт,скрепки-2уп,кнопки-10уп,ластик-5шт,линейка-5шт,ручки-10шт,гуашь-20уп,карандаш простой-10шт,ватман-20шт,кисти-15шт,маркер-15шт,клей-10шт,скотч-15шт,ножницы-4шт,мел-40уп,тетради-10шт,граммоты-288шт)</t>
  </si>
  <si>
    <t>вневедомственная охрана            (90,00 руб в час*24 часа*92 дня)</t>
  </si>
  <si>
    <t>призы (сувениры-288шт, браслет светящ.-288шт, наклейки-288шт,магниты-288шт)</t>
  </si>
  <si>
    <t>По данной статье произошло увеличение на основании условий заключенного договора</t>
  </si>
  <si>
    <t>По данной статье произошло уменьшение в связи с передвижением денежных средств с основного счета на иные цели для проведения ремонтных работ и подготовки к летней оздоровительной компании</t>
  </si>
  <si>
    <t>Строка «Поступления, от доходов всего» 10190918,70  руб., в том числе:</t>
  </si>
  <si>
    <t>Строка «Выплаты по расходам, всего»  10190918,70 руб., в том числе:</t>
  </si>
  <si>
    <t>По данной статье произошло увеличение в связи с дополнительным финансированием для обеспечения безопасности при проведении летней оздоровительной .компании</t>
  </si>
  <si>
    <t xml:space="preserve">
2. По второму вопросу: директор МАУ  ДОЛ «Спутник» Фадеева Е.В.  представила на рассмотрение изменение плана финансово-хозяйственной деятельности на 2019 год . Согласование плана закупок с соответствии с 223 ФЗ:
</t>
  </si>
  <si>
    <t>По данной статье произошло уменьшение в связи с передвижением денежных средств проведения ремонтных работ и подготовки к летней оздоровительной компании</t>
  </si>
  <si>
    <t>реагирование нарядов вневедомственной охраны (тревожная кнопка)</t>
  </si>
  <si>
    <t>обновление программы 1С</t>
  </si>
  <si>
    <t>бензин АИ-92</t>
  </si>
  <si>
    <t>уголь ДГПКО</t>
  </si>
  <si>
    <t>медикаменты (р-р йода-20шт, перекись водорода-20шт,лейкопластырь-40шт,р-р бриллиант зел.-20шт,уголь актив.-10шт,салфетки стерил.-40уп,бинт-20уп,вата-10уп)</t>
  </si>
  <si>
    <t xml:space="preserve"> текущий ремонт помещений корпуса №3 (штукатурка, побелка)</t>
  </si>
  <si>
    <t xml:space="preserve"> текущий ремонт цехов и залов столовой (штукатурка, побелка)</t>
  </si>
  <si>
    <t>текущий ремонт фонтана</t>
  </si>
  <si>
    <t>текущий ремонт приточно-вытяжной системы в посудомоечном цехе</t>
  </si>
  <si>
    <t>обслуживание 1С</t>
  </si>
  <si>
    <t>346. Увеличение стоимости материальных запасов</t>
  </si>
  <si>
    <t>349. Увеличение стоимости прочих материальных запасов</t>
  </si>
  <si>
    <t xml:space="preserve"> текущий ремонт туалетов (замена перегородок,установка дверей, укладка плитки на пол)</t>
  </si>
  <si>
    <t>Поступление денежных средств за счет удержания из зар.платы сотрудников стоимости питания.</t>
  </si>
  <si>
    <t>Повестка дня                                                                                                                           
1.Продление полномочий Наблюдательного совета.                                                                                                  2.Утверждение изменения плана финансово-хозяйственной деятельности по расходам на 2019 год в связи с приведением расходов в соответствиии с приказами от 30.11.2018 № 246н  и от 29.11.2017   № 209н, а так же перераспределением бюджетных ассигнований.</t>
  </si>
  <si>
    <t xml:space="preserve"> текущий ремонт пожарной сигнализации</t>
  </si>
  <si>
    <t>текущий ремонт корпуса №3 (штукатурка,побелка)</t>
  </si>
  <si>
    <t>текущий ремонт душевых (половая плитка)</t>
  </si>
  <si>
    <t>По данной статье произошло уменьшение за счет изменения объема получения  услуги.</t>
  </si>
  <si>
    <t>По данной статье произошло увеличение за счет планируемого финансирования на ремонт помещений (туалеты,душевые)</t>
  </si>
  <si>
    <t xml:space="preserve">от  18.03.2019 года                                                                                                     № 3
</t>
  </si>
  <si>
    <t xml:space="preserve">контрольно-пропускной пункт </t>
  </si>
  <si>
    <t>организация питания детей     (37 чел.) по стоимости 10% и 20%</t>
  </si>
  <si>
    <t>организация питания детей     (186 чел.)</t>
  </si>
  <si>
    <t>мясорубка</t>
  </si>
  <si>
    <t>хоз.товар (мешки для мусора 120л-390шт,щетки для полов-4 шт, жидкое мыло-6шт,перчатки рез.толстые-20пар,перчатки х/б-10 пар,перчатки рез.тонкие-7пар,стаканы одноразовые-4000шт,салфетки-100уп, средство чистящее-3 шт,туалетная бумага-200шт)</t>
  </si>
  <si>
    <t>хоз.товар (метелки-4шт,перчатки рез.толстые-30пар,перчатки х/б-20пар,средство для мытья полов-5шт,чистящее средство-8шт,средство для мытья окон-5шт,лампочки накаливания-50шт,грабли-6ши, мешки для мусора 240л-500шт, жидкое мыло-3шт,перчатки рез.тонкие-50пар,стаканы одноразовые-3000шт,туалетная бумага-100шт)</t>
  </si>
  <si>
    <t>видеонаблюдение</t>
  </si>
  <si>
    <t>По данной статье произошло увеличение в связи с передвижением денежных средств с основного счета на иные цели для проведения ремонтных работ и подготовки к летней оздоровительной кампании</t>
  </si>
  <si>
    <t>По данной статье произошло увеличение за счет дополнительного финансирования (капитальный ремонт)</t>
  </si>
  <si>
    <t>По данной статье произошло увеличение за счет дополнительного финансирования (обеспечение антитеррористической защищенности детей)</t>
  </si>
  <si>
    <t>По данной статье произошло увеличение в связи с увеличением доходной части по приносящей доход детятельности.</t>
  </si>
  <si>
    <t>По данной статье произошло увеличение за счет увеличение стоимости питания детей.</t>
  </si>
  <si>
    <t>По данной статье произошло уменьшение на основании сметного расчета.</t>
  </si>
  <si>
    <t>По данной статье произошло увеличение за счет изменения стоимости услуг на основании заключенного договора.</t>
  </si>
  <si>
    <t xml:space="preserve">Повестка дня:
1.Утверждение изменения плана финансово-хозяйственной деятельности на 2019 год   в связи с  уменьшением финансирования на обеспечение выполнения муниципального задания в сумме 95709,00 и  дополнительного финансирования на иные цели в сумме 721600,00 (на осуществление мероприятий по обеспечению антитеррористической защищенности в сумме 389600,00 и на  капитальный ремонт  в сумме 332000,00) .А так же увеличение доходов по приносящей доход деятельности в сумме 135904,00 в связи с увеличением стоимости путевки на оздоровительный сезон.
                                                                                                                                                                                             </t>
  </si>
  <si>
    <t xml:space="preserve">
1. По первому вопросу: директор МАУ  ДОЛ «Спутник» Фадеева Е.В.  представила на рассмотрение изменение плана финансово-хозяйственной деятельности на 2019 год . 
</t>
  </si>
  <si>
    <t>капитальный ремонт туалетов и душевых</t>
  </si>
  <si>
    <t>По данной статье произошло увеличение за счет изменения  объема услуги.</t>
  </si>
  <si>
    <t>По данной статье произошло увеличение в связи с потребностью в товаре и требованиям Роспотребнадзора.</t>
  </si>
  <si>
    <t>По данной статье произошло увеличение согласно расчета транспортного налога на два автомобиля (УАЗ, Волга)</t>
  </si>
  <si>
    <t>По данной статье произошло уменьшение в связи с изменением вида услуги (обновление программы 1С)</t>
  </si>
  <si>
    <t>По данной статье произошло уменьшение в связи с недостаточностью денежных средств.</t>
  </si>
  <si>
    <t>343 Увеличение стоимости горюче-смазочных материалов</t>
  </si>
  <si>
    <t>341.Увеличение стоимости лекарственных препаратов и материалов, применяемых в медицинских целях</t>
  </si>
  <si>
    <t xml:space="preserve"> программное обеспечение сайта</t>
  </si>
  <si>
    <t>обслуживание программы АМБа</t>
  </si>
  <si>
    <t>обслуживание программы Контур-Экстерн</t>
  </si>
  <si>
    <t>По данной статье произошло уменьшение  в связи с изменением объема финансирования</t>
  </si>
  <si>
    <t xml:space="preserve">Решили:  утвердить  план финансово-хозяйственной деятельности Муниципального автономного  учреждения  Детский оздоровительный лагерь «Спутник» на 2019 год.  </t>
  </si>
  <si>
    <t>По данной статье произошло увеличение за счет изменения объема финансирования</t>
  </si>
  <si>
    <t>По данной статье произошло уменьшение в связи с изменением договорных соглашений</t>
  </si>
  <si>
    <t>По данной статье произошло уменьшение за счет изменения договорных соглашений</t>
  </si>
  <si>
    <t>По данной статье произошло увеличение в связи с перераспределение денежных средств со ст. 226 "организация питания детей" для увеличения заработной платы педагогического персонала.</t>
  </si>
  <si>
    <t>По данной статье произошло уменьшение  в связи с пепераспределением денежных средств на ст. 211 и 213 (увеличение зар.платы педагогическим работникам)</t>
  </si>
  <si>
    <t>По данной статье произошло уменьшение в связи с перераспределением денежным средств на ст.226 "организация питания детей"</t>
  </si>
  <si>
    <t>Строка «Поступления, от доходов всего» 10952713,70  руб., в том числе:</t>
  </si>
  <si>
    <t>Строка «Выплаты по расходам, всего»  10952713,70 руб., в том числе:</t>
  </si>
  <si>
    <t>техническое обследование системы пожаротушения</t>
  </si>
  <si>
    <t>По данной статье произошло увеличение в связи с требованиями для разработки проекта зоны санитарной охраны скважины (радиометрические измерения)</t>
  </si>
  <si>
    <t>По данной статье произошло увеличение в связи с требованиями мер пожарной безопасности.</t>
  </si>
  <si>
    <t>ПКП Гранит -3</t>
  </si>
  <si>
    <t>ПКП Гранит -12</t>
  </si>
  <si>
    <t>Вывеска "Брайля"</t>
  </si>
  <si>
    <t xml:space="preserve">от  30.05.2019 года                                                                                                     № 4
</t>
  </si>
  <si>
    <t>Повестка дня:
1.Утверждение изменения плана финансово-хозяйственной деятельности на 2019 год   в связи с дополнительным финансированием на иные цели в сумме 620260,00 (снос  аварийного корпуса №1, ремонт котла в котельной)</t>
  </si>
  <si>
    <t>Строка «Выплаты по расходам, всего»  11572973,70 руб., в том числе:</t>
  </si>
  <si>
    <t>Строка «Поступления, от доходов всего» 11572973,70  руб., в том числе:</t>
  </si>
  <si>
    <t>снос корпуса №1</t>
  </si>
  <si>
    <t>ремонт котла в котельной</t>
  </si>
  <si>
    <t>услуги по медицинскому сопровождению детей (1 и 2 смены)</t>
  </si>
  <si>
    <r>
      <t xml:space="preserve">341. Увеличение стоимости материальных запасов </t>
    </r>
    <r>
      <rPr>
        <i/>
        <sz val="11"/>
        <color theme="1"/>
        <rFont val="Times New Roman"/>
        <family val="1"/>
        <charset val="204"/>
      </rPr>
      <t>(медицинские товары)</t>
    </r>
  </si>
  <si>
    <t>Увеличение лимитов бюджетных обязательств на  снос  аварийного корпуса №1, ремонт котла в котельной</t>
  </si>
  <si>
    <t>Видеокамеры</t>
  </si>
  <si>
    <t>По данной статье произошло увеличение в связи с приобетением кабеля для подключения контрольно-пропускного пункта</t>
  </si>
  <si>
    <t>По данной статье произошло увеличение согласно сметного расчета</t>
  </si>
  <si>
    <t>По данной статье произошло увеличение в связи с заключением договора на услуги по медицинскому сопровождению детей (1 и 2 смены)</t>
  </si>
  <si>
    <t xml:space="preserve">от  14.06.2019 года                                                                                                     № 5
</t>
  </si>
  <si>
    <t>По данной статье произошло уменьшение в связи с экономией средст.</t>
  </si>
  <si>
    <t xml:space="preserve">Повестка дня:
1.Утверждение изменения плана финансово-хозяйственной деятельности на 2019 год   в связи с изменением направления использования субсидий на:                                                                                    1) выполнение муниципального задания;                                                                                                                   2) приносящая доход деятельность (собственные доходы учреждения)         .                             
                                                                                                                                                                                             </t>
  </si>
  <si>
    <t>По данной статье произошло уменьшение в связи с приобретением приборов, включая монтаж.</t>
  </si>
  <si>
    <t>По данной статье произошло уменьшение в связи с изменением договорных отношений</t>
  </si>
  <si>
    <t>Согласно закона о социальной защите инвалидов приобретение вывески "Брайля"</t>
  </si>
  <si>
    <t>С целью обеспечения безопасности детей приобретение дополнительных видеокамер</t>
  </si>
  <si>
    <t>По данной статье произошло изменение объема выплат в связи с заключением договора на услуги по медицинскому сопровождению детей (1 и 2 смены)</t>
  </si>
  <si>
    <t>По данной статье произошло уменьшение в связи с изменением стоимости договорных отношений.</t>
  </si>
  <si>
    <t>По данной статье произошло увеличение в связи с изменением  стоимости договорных отношений.</t>
  </si>
  <si>
    <t>Приобретение медикаментов, согласно перечня лекарственных средств, утвержденного Постановлением Здравоохранения</t>
  </si>
  <si>
    <t xml:space="preserve">По данной статье произошло уменьшение в связи с изменением количества приобретения </t>
  </si>
  <si>
    <t>По данной статье произошло увеличение в связи с изменением договорных отношений</t>
  </si>
  <si>
    <t>По данной статье произошло уменьшение в связи с изменением стоимости договорных отношений</t>
  </si>
  <si>
    <t>По данной статье произошло уменьшение в связи с изменением количества обучаемых человек</t>
  </si>
  <si>
    <t xml:space="preserve">Приобретение оборудования в соответствии с требованиями мер пожарной безопасности </t>
  </si>
  <si>
    <t>заправка огнетушителей (соблюдение сроков эксплуатации)</t>
  </si>
  <si>
    <t>По данной статье произошло уменьшение в связи с уменьшением договорных отношений.</t>
  </si>
  <si>
    <t>По данной статье произошло уменьшение в связи с изменением КОСГУ за услуги  лабораторных исследований воды, с 225 на 226</t>
  </si>
  <si>
    <t>лабораторные исследование воды</t>
  </si>
  <si>
    <t>организация питания детей     (67 чел.) по стоимости 100%</t>
  </si>
  <si>
    <t>По данной статье произошло увеличение в связи с изменением количества проданных путевок.</t>
  </si>
  <si>
    <t xml:space="preserve">от  06.08.2019 года                                                                                                     № 6
</t>
  </si>
  <si>
    <t>По данной статье произошло увеличение в связи с проверками Роспотребнадзора.</t>
  </si>
  <si>
    <t>ноутбук</t>
  </si>
  <si>
    <t>По данной статье произошло увеличение в связи с необходимостью.</t>
  </si>
  <si>
    <t>нгалог ЕСН 6% (1812960*6%=108777,60)</t>
  </si>
  <si>
    <t xml:space="preserve">По данной статье произошло уменьшение в связи с уменьшением доходной части. </t>
  </si>
  <si>
    <t>мультемедийное оборудование</t>
  </si>
  <si>
    <t>По данной статье произошло увеличение в связи с продлением срока обслуживания.</t>
  </si>
  <si>
    <t>По данной статье произошло уменьшение в связи с изменением потребления количества.</t>
  </si>
  <si>
    <t>Строка «Поступления, от доходов всего» 11523754,60  руб., в том числе:</t>
  </si>
  <si>
    <t>Строка «Выплаты по расходам, всего»  11523754,60 руб., в том числе:</t>
  </si>
  <si>
    <t>По данной статье произошло уменьшение в связи с изменением потребления.</t>
  </si>
  <si>
    <t>341. Увеличение стоимости лекарственных препаратов и материалов, применяемых в медицинских целях</t>
  </si>
  <si>
    <t>345. Увеличение стоимости мягкого инвентаря</t>
  </si>
  <si>
    <t>346.Увеличение стоимости прочих оборотных запасов (материалов)</t>
  </si>
  <si>
    <t>услуги по обслуживанию Сбербанка АТС</t>
  </si>
  <si>
    <t>По данной статье произошло увеличение в связи с участием.</t>
  </si>
  <si>
    <t>По данной статье произошло увеличение в связи с принятием участия в торгах.</t>
  </si>
  <si>
    <t>По данной статье произошло уменьшение в связи с изменением количества сотрудников, которые питаются своими продуктами.</t>
  </si>
  <si>
    <t>По данной статье произошло уменьшение в связи с изменением потребности,т.к. были приглашены дополнительные учреждения для проведения мероприятий (КДЦ, ммузей,спорткомитет,Биржа труда, прокуратура,ГАИ, пожарная часть- 2 раза, ЦРБ)</t>
  </si>
  <si>
    <t>По данной статье произошло увеличение в связи с необходимостью приобретения део-хлора и шлангов для душа.</t>
  </si>
  <si>
    <t>По данной статье произошло увеличение в связи с необходимостью приобретение подушек и одеял (увеличени количества отдыхающих детей).</t>
  </si>
  <si>
    <t>По данной статье произошло увеличение в связи с необходимостью, увеличение количества отдыхающих детей.</t>
  </si>
  <si>
    <t xml:space="preserve">Повестка дня:
1.Утверждение изменения плана финансово-хозяйственной деятельности на 2019 год   в связи с изменением:                                                                                                                                                          1) доходной части по приносящей доход деятельности (собственные доходы), увеличение продажи путевок в оздоровительный сезон на 2 штуки и переплата 0,90 копеек (увеличение суммы на 33400,90) и уменьшение суммы  питания сотрудников (уменьшение суммы на 82620,00 на основании заявлений сотрудников и табеля по питанию) ;                                                                                                                                                                                                            2) изменение  расходной части по муниципальному заданию в связи с изменением КОСГУ (лабораторные исследования воды)                                                                                                                                                 </t>
  </si>
  <si>
    <t xml:space="preserve">Повестка дня:
1.Утверждение стоимости путевки на оздоровительный сезон в размере 16700,00 руб. в связи с увеличением заработной платы педагогическим работникам и питания детей в оздоровительный сезон. Утвердить стоимость родительской платы для жителей Нижнесергинского района в соответствии с льготными категориями в размере  2163,20 и 3778,40.                                                                                                                                                    2.Утверждение изменения плана финансово-хозяйственной деятельности на 2019 год   в связи с передвижение денежных средств с основного счета на иные цели для ремонтных работ и подготовке к летней оздоровительной компании в сумме 323020,00 рублей, а т.ж дополнительного финансирования на обеспечение выполнения муниципального задания   в сумме 107673,00.Согласование плана закупок с соответствии с 223 ФЗ:
                                                                                                                                                                                             </t>
  </si>
  <si>
    <t>1. По первому вопросу: директор Муниципального автономного учреждения Детский оздоровительный лагерь "Спутник" предложила утвердить увеличение стоимости путевки на оздоровительный сезон в размере 16700,00 руб.,а также для льготной категории 2163,20 и 3778,40,согласно расчета (приложение №1)</t>
  </si>
  <si>
    <t>Решили:  увеличить стоимость путевки на оздоровительный сезон в размере 16700,00 руб.,оплату для льготной категории 2163,20 и 3778,40.</t>
  </si>
  <si>
    <t xml:space="preserve">от  16.09.2019 года                                                                                                     № 7
</t>
  </si>
  <si>
    <t>Повестка дня:
1.Утверждение изменения плана финансово-хозяйственной деятельности на 2019 год   в связи с дополнительным финансированием на муниципальное задание в сумме 80745,00 (дополнительный оздоровительный сезон)</t>
  </si>
  <si>
    <t>бутилированная вода (3 шт)</t>
  </si>
  <si>
    <t>призы (коробка конфет-35 шт)</t>
  </si>
  <si>
    <t>Строка «Выплаты по расходам, всего»  11604499,60руб., в том числе:</t>
  </si>
  <si>
    <t>По данной статье произошло увеличение  в связи с дополнительным оздоровительным сезоном</t>
  </si>
  <si>
    <t>масло в котельную (ТАД)</t>
  </si>
  <si>
    <t>масло для триммера (Штиль)</t>
  </si>
  <si>
    <t>По данной статье произошло уменьшение в связи с изменением договорных отношений (заключено доп.соглашение)</t>
  </si>
  <si>
    <t>По данной статье произошло уменьшение в связи с изменением стоимости услуги (понижение тарифа)</t>
  </si>
  <si>
    <t>По данной статье произошло уменьшение в связи с  продлением договора до марта 2020 года</t>
  </si>
  <si>
    <t>По данной статье произошло уменьшение в связи с изменением объема.</t>
  </si>
  <si>
    <t>По данной статье произошло увеличение в связи с изменением объема работ.</t>
  </si>
  <si>
    <t>По данной статье произошло уменьшение в связи с расчетом УСН (уменьшение на сумму страховых взносов)</t>
  </si>
  <si>
    <t>По данной статье произошло увеличение согласно Постановления Конституционного Суда РФ № 17-п от 11.04.2019</t>
  </si>
  <si>
    <t>По данной статье произошло увеличение согласно постановления Роспотребнадзора № 610 от 24.09.2019</t>
  </si>
  <si>
    <t>По данной статье произошло увеличение в связи с введением в штат должности зам.директора по ВЧ</t>
  </si>
  <si>
    <t>Повестка дня:
1.Утверждение изменения плана финансово-хозяйственной деятельности на 2019 год   в связи с экономией денежных средств и перераспределением по КОСГУ:                                                                                                                               1) по муниципальному заданию;                                                                                                                                                                                     2) по приносящей доход деятельности (собственные доходы).</t>
  </si>
  <si>
    <t>По данной статье произошло уменьшение в связи с неиспользование водных ресурсов в зимний период</t>
  </si>
  <si>
    <t xml:space="preserve">от  16.11.2019 года                                                                                                     № 8
</t>
  </si>
  <si>
    <t>По данной статье произошло увеличение согласно Постановления Конституционного Суда РФ № 17-п от 11.04.2019, подготовка к консервации лагеря, выплаты стимулирующего характера по итогам года.</t>
  </si>
  <si>
    <t>Повестка дня:
1.Утверждение изменения плана финансово-хозяйственной деятельности на 2019 год   в связи с дополнительным финансированием на иные цели в сумме 280000,00 (Инженерно-геодезические изыскания под проект планировки и проект межевания территории  для размещения линейногообъекта-автомобильной дороги к МАУ ДОЛ "Спутник")</t>
  </si>
  <si>
    <t>Строка «Поступления, от доходов всего» 11884499,60  руб., в том числе:</t>
  </si>
  <si>
    <t>Строка «Выплаты по расходам, всего»  11884499,60руб., в том числе:</t>
  </si>
  <si>
    <t>Инженерно-геодезические изыскания под проект планировки и проект межевания территории  для размещения линейногообъекта-автомобильной дороги к МАУ ДОЛ "Спутник"</t>
  </si>
  <si>
    <t>дополнительным финансированием в связи с инженерно-геодезическими изысканиями</t>
  </si>
  <si>
    <t>Строка «Поступления, от доходов всего» 11604499,60  руб., в том числе:</t>
  </si>
  <si>
    <t xml:space="preserve">от  19.12.2019 года                                                                                                     № 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</si>
</sst>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2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0" fillId="0" borderId="1" xfId="0" applyFont="1" applyBorder="1" applyAlignment="1">
      <alignment horizontal="right" vertical="center"/>
    </xf>
    <xf numFmtId="2" fontId="10" fillId="0" borderId="1" xfId="0" applyNumberFormat="1" applyFont="1" applyBorder="1" applyAlignment="1">
      <alignment horizontal="right" vertical="center"/>
    </xf>
    <xf numFmtId="2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0" fontId="4" fillId="0" borderId="0" xfId="0" applyFont="1" applyBorder="1" applyAlignment="1"/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2" fontId="14" fillId="0" borderId="1" xfId="0" applyNumberFormat="1" applyFont="1" applyBorder="1" applyAlignment="1">
      <alignment horizontal="right" vertical="center"/>
    </xf>
    <xf numFmtId="2" fontId="21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right" vertical="center"/>
    </xf>
    <xf numFmtId="2" fontId="1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2" fontId="14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wrapText="1"/>
    </xf>
    <xf numFmtId="0" fontId="5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2" fontId="26" fillId="0" borderId="0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right" vertical="center"/>
    </xf>
    <xf numFmtId="2" fontId="14" fillId="2" borderId="1" xfId="0" applyNumberFormat="1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2" fontId="14" fillId="2" borderId="1" xfId="0" applyNumberFormat="1" applyFont="1" applyFill="1" applyBorder="1" applyAlignment="1">
      <alignment horizontal="right" vertical="center"/>
    </xf>
    <xf numFmtId="2" fontId="14" fillId="0" borderId="1" xfId="0" applyNumberFormat="1" applyFont="1" applyFill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0" fillId="0" borderId="0" xfId="0" applyAlignment="1">
      <alignment wrapText="1"/>
    </xf>
    <xf numFmtId="2" fontId="1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/>
    </xf>
    <xf numFmtId="2" fontId="10" fillId="0" borderId="1" xfId="0" applyNumberFormat="1" applyFont="1" applyFill="1" applyBorder="1" applyAlignment="1">
      <alignment vertical="center"/>
    </xf>
    <xf numFmtId="2" fontId="31" fillId="0" borderId="1" xfId="0" applyNumberFormat="1" applyFont="1" applyBorder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2" fontId="16" fillId="0" borderId="1" xfId="0" applyNumberFormat="1" applyFont="1" applyBorder="1" applyAlignment="1">
      <alignment horizontal="center" vertical="center"/>
    </xf>
    <xf numFmtId="0" fontId="0" fillId="0" borderId="0" xfId="0" applyAlignment="1"/>
    <xf numFmtId="0" fontId="19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 applyAlignment="1"/>
    <xf numFmtId="0" fontId="13" fillId="0" borderId="2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2" fontId="16" fillId="0" borderId="1" xfId="0" applyNumberFormat="1" applyFont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2" fontId="24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Alignment="1">
      <alignment vertical="top"/>
    </xf>
    <xf numFmtId="0" fontId="20" fillId="0" borderId="0" xfId="0" applyFont="1" applyAlignment="1"/>
    <xf numFmtId="0" fontId="20" fillId="0" borderId="0" xfId="0" applyFont="1" applyAlignment="1">
      <alignment vertical="top"/>
    </xf>
    <xf numFmtId="2" fontId="16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20" fillId="0" borderId="0" xfId="0" applyFont="1"/>
    <xf numFmtId="2" fontId="28" fillId="0" borderId="0" xfId="0" applyNumberFormat="1" applyFont="1" applyBorder="1" applyAlignment="1">
      <alignment horizontal="center" vertical="center"/>
    </xf>
    <xf numFmtId="0" fontId="34" fillId="0" borderId="0" xfId="0" applyFont="1" applyAlignment="1"/>
    <xf numFmtId="0" fontId="2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/>
    </xf>
    <xf numFmtId="0" fontId="1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20" fillId="0" borderId="0" xfId="0" applyFont="1" applyAlignment="1"/>
    <xf numFmtId="0" fontId="20" fillId="0" borderId="0" xfId="0" applyFont="1" applyAlignment="1">
      <alignment vertical="top"/>
    </xf>
    <xf numFmtId="2" fontId="16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top"/>
    </xf>
    <xf numFmtId="0" fontId="20" fillId="0" borderId="0" xfId="0" applyFont="1" applyAlignment="1"/>
    <xf numFmtId="0" fontId="20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/>
    <xf numFmtId="2" fontId="29" fillId="0" borderId="1" xfId="0" applyNumberFormat="1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top"/>
    </xf>
    <xf numFmtId="2" fontId="16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20" fillId="0" borderId="0" xfId="0" applyFont="1" applyAlignme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2" fontId="16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35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16" fillId="0" borderId="0" xfId="0" applyFont="1"/>
    <xf numFmtId="0" fontId="29" fillId="0" borderId="0" xfId="0" applyFont="1" applyBorder="1" applyAlignment="1"/>
    <xf numFmtId="0" fontId="16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/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3" fillId="0" borderId="1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justify" vertical="center" wrapText="1"/>
    </xf>
    <xf numFmtId="0" fontId="18" fillId="0" borderId="3" xfId="0" applyFont="1" applyBorder="1" applyAlignment="1">
      <alignment horizontal="justify" vertical="center" wrapText="1"/>
    </xf>
    <xf numFmtId="0" fontId="18" fillId="0" borderId="4" xfId="0" applyFont="1" applyBorder="1" applyAlignment="1">
      <alignment horizontal="justify" vertical="center" wrapText="1"/>
    </xf>
    <xf numFmtId="0" fontId="7" fillId="0" borderId="1" xfId="0" applyFont="1" applyBorder="1" applyAlignment="1"/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justify" vertical="center" wrapText="1"/>
    </xf>
    <xf numFmtId="0" fontId="11" fillId="0" borderId="3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2" fontId="16" fillId="0" borderId="2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2" fontId="14" fillId="0" borderId="2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2" fontId="10" fillId="0" borderId="2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2" fontId="10" fillId="0" borderId="4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/>
    <xf numFmtId="2" fontId="4" fillId="0" borderId="2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2" fontId="10" fillId="0" borderId="2" xfId="0" applyNumberFormat="1" applyFont="1" applyBorder="1" applyAlignment="1"/>
    <xf numFmtId="2" fontId="12" fillId="0" borderId="4" xfId="0" applyNumberFormat="1" applyFont="1" applyBorder="1" applyAlignment="1"/>
    <xf numFmtId="0" fontId="12" fillId="0" borderId="4" xfId="0" applyFont="1" applyBorder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center"/>
    </xf>
    <xf numFmtId="0" fontId="1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/>
    <xf numFmtId="0" fontId="14" fillId="0" borderId="2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right" vertical="center" wrapText="1"/>
    </xf>
    <xf numFmtId="2" fontId="14" fillId="0" borderId="2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2" fontId="14" fillId="0" borderId="4" xfId="0" applyNumberFormat="1" applyFont="1" applyBorder="1" applyAlignment="1">
      <alignment vertical="center"/>
    </xf>
    <xf numFmtId="0" fontId="17" fillId="0" borderId="3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23" fillId="0" borderId="2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 wrapText="1"/>
    </xf>
    <xf numFmtId="0" fontId="25" fillId="0" borderId="4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5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3" fillId="0" borderId="5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0" fillId="0" borderId="2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8" fillId="0" borderId="6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2" fontId="16" fillId="0" borderId="1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19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7" fillId="0" borderId="5" xfId="0" applyFont="1" applyBorder="1" applyAlignment="1">
      <alignment vertical="top" wrapText="1"/>
    </xf>
    <xf numFmtId="0" fontId="20" fillId="0" borderId="6" xfId="0" applyFont="1" applyBorder="1" applyAlignment="1">
      <alignment vertical="top" wrapText="1"/>
    </xf>
    <xf numFmtId="0" fontId="20" fillId="0" borderId="7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20" fillId="0" borderId="8" xfId="0" applyFont="1" applyBorder="1" applyAlignment="1">
      <alignment horizontal="justify" vertical="center" wrapText="1"/>
    </xf>
    <xf numFmtId="0" fontId="20" fillId="0" borderId="9" xfId="0" applyFont="1" applyBorder="1" applyAlignment="1">
      <alignment horizontal="justify" vertical="center" wrapText="1"/>
    </xf>
    <xf numFmtId="0" fontId="20" fillId="0" borderId="10" xfId="0" applyFont="1" applyBorder="1" applyAlignment="1">
      <alignment horizontal="justify" vertical="center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2" fontId="14" fillId="0" borderId="4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0" xfId="0" applyFont="1" applyAlignment="1"/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2" xfId="0" applyFont="1" applyBorder="1" applyAlignment="1"/>
    <xf numFmtId="0" fontId="0" fillId="0" borderId="8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0" fillId="0" borderId="2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8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/>
    <xf numFmtId="0" fontId="0" fillId="0" borderId="1" xfId="0" applyFont="1" applyBorder="1" applyAlignment="1"/>
    <xf numFmtId="0" fontId="0" fillId="0" borderId="0" xfId="0" applyFont="1" applyAlignment="1">
      <alignment vertical="top"/>
    </xf>
    <xf numFmtId="164" fontId="4" fillId="0" borderId="1" xfId="0" applyNumberFormat="1" applyFont="1" applyBorder="1" applyAlignment="1"/>
    <xf numFmtId="164" fontId="2" fillId="0" borderId="1" xfId="0" applyNumberFormat="1" applyFont="1" applyBorder="1" applyAlignment="1">
      <alignment vertical="center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wrapText="1"/>
    </xf>
    <xf numFmtId="164" fontId="16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0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35" fillId="0" borderId="1" xfId="0" applyFont="1" applyBorder="1" applyAlignment="1"/>
    <xf numFmtId="164" fontId="29" fillId="0" borderId="1" xfId="0" applyNumberFormat="1" applyFont="1" applyBorder="1" applyAlignment="1"/>
    <xf numFmtId="164" fontId="28" fillId="0" borderId="1" xfId="0" applyNumberFormat="1" applyFont="1" applyBorder="1" applyAlignment="1">
      <alignment vertical="center"/>
    </xf>
    <xf numFmtId="0" fontId="34" fillId="0" borderId="0" xfId="0" applyFont="1" applyAlignment="1"/>
    <xf numFmtId="0" fontId="19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0" fillId="0" borderId="4" xfId="0" applyFont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/>
    </xf>
    <xf numFmtId="0" fontId="20" fillId="0" borderId="3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/>
    </xf>
    <xf numFmtId="0" fontId="20" fillId="0" borderId="3" xfId="0" applyFont="1" applyBorder="1" applyAlignment="1">
      <alignment horizontal="justify" vertical="center" wrapText="1"/>
    </xf>
    <xf numFmtId="0" fontId="20" fillId="0" borderId="4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6" fillId="0" borderId="1" xfId="0" applyFont="1" applyBorder="1" applyAlignment="1"/>
    <xf numFmtId="0" fontId="29" fillId="0" borderId="1" xfId="0" applyFont="1" applyBorder="1" applyAlignment="1"/>
    <xf numFmtId="2" fontId="29" fillId="0" borderId="2" xfId="0" applyNumberFormat="1" applyFont="1" applyBorder="1" applyAlignment="1">
      <alignment horizontal="center"/>
    </xf>
    <xf numFmtId="2" fontId="29" fillId="0" borderId="4" xfId="0" applyNumberFormat="1" applyFont="1" applyBorder="1" applyAlignment="1">
      <alignment horizontal="center"/>
    </xf>
    <xf numFmtId="0" fontId="15" fillId="0" borderId="3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 wrapText="1"/>
    </xf>
    <xf numFmtId="0" fontId="34" fillId="0" borderId="0" xfId="0" applyFont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right" vertical="center"/>
    </xf>
    <xf numFmtId="0" fontId="20" fillId="0" borderId="8" xfId="0" applyFont="1" applyBorder="1" applyAlignment="1">
      <alignment vertical="top" wrapText="1"/>
    </xf>
    <xf numFmtId="0" fontId="20" fillId="0" borderId="9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2" fontId="20" fillId="0" borderId="4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/>
    <xf numFmtId="2" fontId="15" fillId="0" borderId="4" xfId="0" applyNumberFormat="1" applyFont="1" applyBorder="1" applyAlignment="1"/>
    <xf numFmtId="0" fontId="20" fillId="0" borderId="3" xfId="0" applyFont="1" applyBorder="1" applyAlignment="1">
      <alignment vertical="top" wrapText="1"/>
    </xf>
    <xf numFmtId="0" fontId="20" fillId="0" borderId="4" xfId="0" applyFont="1" applyBorder="1" applyAlignment="1">
      <alignment vertical="top" wrapText="1"/>
    </xf>
    <xf numFmtId="0" fontId="34" fillId="0" borderId="0" xfId="0" applyFont="1" applyAlignment="1">
      <alignment wrapText="1"/>
    </xf>
    <xf numFmtId="0" fontId="31" fillId="0" borderId="1" xfId="0" applyFont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/>
    </xf>
    <xf numFmtId="0" fontId="31" fillId="0" borderId="2" xfId="0" applyFont="1" applyBorder="1" applyAlignment="1">
      <alignment horizontal="right" vertical="center" wrapText="1"/>
    </xf>
    <xf numFmtId="0" fontId="31" fillId="0" borderId="3" xfId="0" applyFont="1" applyBorder="1" applyAlignment="1">
      <alignment horizontal="right" vertical="center" wrapText="1"/>
    </xf>
    <xf numFmtId="0" fontId="31" fillId="0" borderId="4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/>
    </xf>
    <xf numFmtId="0" fontId="20" fillId="0" borderId="2" xfId="0" applyFont="1" applyBorder="1" applyAlignment="1"/>
    <xf numFmtId="0" fontId="20" fillId="0" borderId="3" xfId="0" applyFont="1" applyBorder="1" applyAlignment="1"/>
    <xf numFmtId="0" fontId="20" fillId="0" borderId="4" xfId="0" applyFont="1" applyBorder="1" applyAlignment="1"/>
    <xf numFmtId="0" fontId="1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sqref="A1:XFD1048576"/>
    </sheetView>
  </sheetViews>
  <sheetFormatPr defaultRowHeight="15" x14ac:dyDescent="0.25"/>
  <sheetData/>
  <pageMargins left="0.70866141732283472" right="0.70866141732283472" top="0.74803149606299213" bottom="0.74803149606299213" header="0.31496062992125984" footer="0.31496062992125984"/>
  <pageSetup paperSize="9" scale="65" fitToHeight="3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5"/>
  <sheetViews>
    <sheetView tabSelected="1" workbookViewId="0">
      <selection activeCell="A146" sqref="A146:XFD146"/>
    </sheetView>
  </sheetViews>
  <sheetFormatPr defaultRowHeight="15" x14ac:dyDescent="0.25"/>
  <cols>
    <col min="1" max="2" width="9.140625" style="128"/>
    <col min="3" max="3" width="10.140625" style="128" customWidth="1"/>
    <col min="4" max="4" width="10" style="128" bestFit="1" customWidth="1"/>
    <col min="5" max="5" width="10.7109375" style="128" customWidth="1"/>
    <col min="6" max="6" width="9.140625" style="128"/>
    <col min="7" max="7" width="10.85546875" style="128" customWidth="1"/>
    <col min="8" max="8" width="12" style="128" customWidth="1"/>
    <col min="9" max="9" width="10.7109375" style="128" customWidth="1"/>
    <col min="10" max="10" width="9.85546875" style="128" customWidth="1"/>
    <col min="11" max="11" width="9.7109375" style="128" customWidth="1"/>
    <col min="12" max="16384" width="9.140625" style="128"/>
  </cols>
  <sheetData>
    <row r="1" spans="1:10" ht="15.75" x14ac:dyDescent="0.25">
      <c r="A1" s="159"/>
    </row>
    <row r="2" spans="1:10" ht="15.75" x14ac:dyDescent="0.25">
      <c r="A2" s="402" t="s">
        <v>0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10" ht="15.75" x14ac:dyDescent="0.25">
      <c r="A3" s="402" t="s">
        <v>1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15.75" x14ac:dyDescent="0.25">
      <c r="A4" s="402" t="s">
        <v>2</v>
      </c>
      <c r="B4" s="171"/>
      <c r="C4" s="171"/>
      <c r="D4" s="171"/>
      <c r="E4" s="171"/>
      <c r="F4" s="171"/>
      <c r="G4" s="171"/>
      <c r="H4" s="171"/>
      <c r="I4" s="171"/>
      <c r="J4" s="171"/>
    </row>
    <row r="5" spans="1:10" ht="15.75" x14ac:dyDescent="0.25">
      <c r="A5" s="402"/>
      <c r="B5" s="171"/>
      <c r="C5" s="171"/>
      <c r="D5" s="171"/>
      <c r="E5" s="171"/>
      <c r="F5" s="171"/>
      <c r="G5" s="171"/>
      <c r="H5" s="171"/>
      <c r="I5" s="171"/>
    </row>
    <row r="6" spans="1:10" x14ac:dyDescent="0.25">
      <c r="A6" s="170" t="s">
        <v>283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.75" x14ac:dyDescent="0.25">
      <c r="A7" s="402"/>
      <c r="B7" s="171"/>
      <c r="C7" s="171"/>
      <c r="D7" s="171"/>
      <c r="E7" s="171"/>
      <c r="F7" s="171"/>
      <c r="G7" s="171"/>
      <c r="H7" s="171"/>
      <c r="I7" s="171"/>
      <c r="J7" s="171"/>
    </row>
    <row r="8" spans="1:10" ht="46.5" customHeight="1" x14ac:dyDescent="0.25">
      <c r="A8" s="401" t="s">
        <v>3</v>
      </c>
      <c r="B8" s="327"/>
      <c r="C8" s="327"/>
      <c r="D8" s="327"/>
      <c r="E8" s="327"/>
      <c r="F8" s="327"/>
      <c r="G8" s="327"/>
      <c r="H8" s="327"/>
      <c r="I8" s="327"/>
      <c r="J8" s="171"/>
    </row>
    <row r="9" spans="1:10" ht="7.5" customHeight="1" x14ac:dyDescent="0.25">
      <c r="A9" s="402"/>
      <c r="B9" s="171"/>
      <c r="C9" s="171"/>
      <c r="D9" s="171"/>
      <c r="E9" s="171"/>
      <c r="F9" s="171"/>
      <c r="G9" s="171"/>
      <c r="H9" s="171"/>
      <c r="I9" s="171"/>
    </row>
    <row r="10" spans="1:10" ht="134.25" customHeight="1" x14ac:dyDescent="0.25">
      <c r="A10" s="172" t="s">
        <v>55</v>
      </c>
      <c r="B10" s="173"/>
      <c r="C10" s="173"/>
      <c r="D10" s="173"/>
      <c r="E10" s="173"/>
      <c r="F10" s="173"/>
      <c r="G10" s="173"/>
      <c r="H10" s="173"/>
      <c r="I10" s="173"/>
      <c r="J10" s="160"/>
    </row>
    <row r="11" spans="1:10" ht="83.25" customHeight="1" x14ac:dyDescent="0.25">
      <c r="A11" s="172" t="s">
        <v>277</v>
      </c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15" customHeight="1" x14ac:dyDescent="0.25">
      <c r="A12" s="155"/>
      <c r="B12" s="156"/>
      <c r="C12" s="156"/>
      <c r="D12" s="156"/>
      <c r="E12" s="156"/>
      <c r="F12" s="156"/>
      <c r="G12" s="156"/>
      <c r="H12" s="156"/>
      <c r="I12" s="156"/>
      <c r="J12" s="156"/>
    </row>
    <row r="13" spans="1:10" ht="15.75" x14ac:dyDescent="0.25">
      <c r="A13" s="403" t="s">
        <v>58</v>
      </c>
      <c r="B13" s="404"/>
      <c r="C13" s="404"/>
      <c r="D13" s="404"/>
      <c r="E13" s="404"/>
      <c r="F13" s="404"/>
      <c r="G13" s="404"/>
      <c r="H13" s="404"/>
      <c r="I13" s="404"/>
      <c r="J13" s="404"/>
    </row>
    <row r="14" spans="1:10" ht="48.75" customHeight="1" x14ac:dyDescent="0.25">
      <c r="A14" s="326" t="s">
        <v>166</v>
      </c>
      <c r="B14" s="327"/>
      <c r="C14" s="327"/>
      <c r="D14" s="327"/>
      <c r="E14" s="327"/>
      <c r="F14" s="327"/>
      <c r="G14" s="327"/>
      <c r="H14" s="327"/>
      <c r="I14" s="327"/>
      <c r="J14" s="171"/>
    </row>
    <row r="15" spans="1:10" ht="15.75" x14ac:dyDescent="0.25">
      <c r="A15" s="402" t="s">
        <v>4</v>
      </c>
      <c r="B15" s="171"/>
      <c r="C15" s="171"/>
      <c r="D15" s="171"/>
      <c r="E15" s="171"/>
      <c r="F15" s="171"/>
      <c r="G15" s="171"/>
      <c r="H15" s="171"/>
      <c r="I15" s="171"/>
      <c r="J15" s="171"/>
    </row>
    <row r="16" spans="1:10" ht="15.75" x14ac:dyDescent="0.25">
      <c r="A16" s="178" t="s">
        <v>278</v>
      </c>
      <c r="B16" s="179"/>
      <c r="C16" s="179"/>
      <c r="D16" s="179"/>
      <c r="E16" s="179"/>
      <c r="F16" s="179"/>
      <c r="G16" s="179"/>
      <c r="H16" s="179"/>
      <c r="I16" s="179"/>
      <c r="J16" s="179"/>
    </row>
    <row r="17" spans="1:11" ht="15.75" x14ac:dyDescent="0.25">
      <c r="A17" s="161"/>
      <c r="B17" s="154"/>
      <c r="C17" s="154"/>
      <c r="D17" s="154"/>
      <c r="E17" s="154"/>
      <c r="F17" s="154"/>
      <c r="G17" s="154"/>
      <c r="H17" s="154"/>
      <c r="I17" s="154"/>
      <c r="J17" s="154"/>
    </row>
    <row r="18" spans="1:11" ht="15.75" x14ac:dyDescent="0.25">
      <c r="A18" s="408"/>
      <c r="B18" s="409"/>
      <c r="C18" s="409"/>
      <c r="D18" s="410" t="s">
        <v>25</v>
      </c>
      <c r="E18" s="410"/>
      <c r="F18" s="410" t="s">
        <v>6</v>
      </c>
      <c r="G18" s="410"/>
      <c r="H18" s="408" t="s">
        <v>14</v>
      </c>
      <c r="I18" s="410"/>
      <c r="J18" s="410"/>
    </row>
    <row r="19" spans="1:11" ht="30" customHeight="1" x14ac:dyDescent="0.25">
      <c r="A19" s="405" t="s">
        <v>7</v>
      </c>
      <c r="B19" s="406"/>
      <c r="C19" s="406"/>
      <c r="D19" s="407">
        <v>8131520</v>
      </c>
      <c r="E19" s="407"/>
      <c r="F19" s="407">
        <f>D19+H19</f>
        <v>8131520</v>
      </c>
      <c r="G19" s="407"/>
      <c r="H19" s="407"/>
      <c r="I19" s="407"/>
      <c r="J19" s="407"/>
    </row>
    <row r="20" spans="1:11" x14ac:dyDescent="0.25">
      <c r="A20" s="405" t="s">
        <v>8</v>
      </c>
      <c r="B20" s="406"/>
      <c r="C20" s="406"/>
      <c r="D20" s="407">
        <v>1664880</v>
      </c>
      <c r="E20" s="407"/>
      <c r="F20" s="407">
        <f>D20+H20</f>
        <v>1944880</v>
      </c>
      <c r="G20" s="407"/>
      <c r="H20" s="407">
        <v>280000</v>
      </c>
      <c r="I20" s="407"/>
      <c r="J20" s="407"/>
    </row>
    <row r="21" spans="1:11" x14ac:dyDescent="0.25">
      <c r="A21" s="405" t="s">
        <v>9</v>
      </c>
      <c r="B21" s="406"/>
      <c r="C21" s="406"/>
      <c r="D21" s="407">
        <v>0</v>
      </c>
      <c r="E21" s="407"/>
      <c r="F21" s="407">
        <f>D21+H21</f>
        <v>0</v>
      </c>
      <c r="G21" s="407"/>
      <c r="H21" s="407"/>
      <c r="I21" s="407"/>
      <c r="J21" s="407"/>
    </row>
    <row r="22" spans="1:11" ht="30" customHeight="1" x14ac:dyDescent="0.25">
      <c r="A22" s="415" t="s">
        <v>10</v>
      </c>
      <c r="B22" s="416"/>
      <c r="C22" s="417"/>
      <c r="D22" s="407">
        <v>1808099.6</v>
      </c>
      <c r="E22" s="407"/>
      <c r="F22" s="407">
        <f>D22+H22</f>
        <v>1808099.6</v>
      </c>
      <c r="G22" s="407"/>
      <c r="H22" s="407"/>
      <c r="I22" s="407"/>
      <c r="J22" s="407"/>
    </row>
    <row r="23" spans="1:11" ht="15.75" x14ac:dyDescent="0.25">
      <c r="A23" s="408" t="s">
        <v>11</v>
      </c>
      <c r="B23" s="411"/>
      <c r="C23" s="411"/>
      <c r="D23" s="412">
        <f>D19+D20+D21+D22</f>
        <v>11604499.6</v>
      </c>
      <c r="E23" s="412"/>
      <c r="F23" s="412">
        <f>D23+H23</f>
        <v>11884499.6</v>
      </c>
      <c r="G23" s="412"/>
      <c r="H23" s="413">
        <f>H19+H20+H21+H22</f>
        <v>280000</v>
      </c>
      <c r="I23" s="412"/>
      <c r="J23" s="412"/>
    </row>
    <row r="24" spans="1:11" ht="15.75" x14ac:dyDescent="0.25">
      <c r="A24" s="162"/>
      <c r="B24" s="163"/>
      <c r="C24" s="163"/>
      <c r="D24" s="133"/>
      <c r="E24" s="164"/>
      <c r="F24" s="133"/>
      <c r="G24" s="164"/>
      <c r="H24" s="129"/>
      <c r="I24" s="133"/>
      <c r="J24" s="133"/>
    </row>
    <row r="25" spans="1:11" ht="15.75" x14ac:dyDescent="0.25">
      <c r="A25" s="178" t="s">
        <v>279</v>
      </c>
      <c r="B25" s="179"/>
      <c r="C25" s="179"/>
      <c r="D25" s="179"/>
      <c r="E25" s="179"/>
      <c r="F25" s="179"/>
      <c r="G25" s="179"/>
      <c r="H25" s="179"/>
      <c r="I25" s="179"/>
      <c r="J25" s="179"/>
    </row>
    <row r="26" spans="1:11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 s="154"/>
    </row>
    <row r="27" spans="1:11" x14ac:dyDescent="0.25">
      <c r="A27" s="414" t="s">
        <v>12</v>
      </c>
      <c r="B27" s="414"/>
      <c r="C27" s="414"/>
      <c r="D27" s="414"/>
      <c r="E27" s="414"/>
      <c r="F27" s="414"/>
      <c r="G27" s="414"/>
      <c r="H27" s="414"/>
      <c r="I27" s="414"/>
      <c r="J27" s="414"/>
    </row>
    <row r="28" spans="1:11" ht="10.5" customHeight="1" x14ac:dyDescent="0.25">
      <c r="A28" s="130"/>
      <c r="B28" s="130"/>
      <c r="C28" s="130"/>
      <c r="D28" s="130"/>
      <c r="E28" s="130"/>
      <c r="F28" s="130"/>
      <c r="G28" s="130"/>
      <c r="H28" s="130"/>
      <c r="I28" s="130"/>
      <c r="J28" s="130"/>
    </row>
    <row r="29" spans="1:11" s="165" customFormat="1" ht="21" customHeight="1" x14ac:dyDescent="0.25">
      <c r="A29" s="418" t="s">
        <v>15</v>
      </c>
      <c r="B29" s="418"/>
      <c r="C29" s="418"/>
      <c r="D29" s="225">
        <v>3601168.53</v>
      </c>
      <c r="E29" s="226"/>
      <c r="F29" s="225">
        <f t="shared" ref="F29:F36" si="0">D29+H29</f>
        <v>3601168.53</v>
      </c>
      <c r="G29" s="422"/>
      <c r="H29" s="157"/>
      <c r="I29" s="205"/>
      <c r="J29" s="432"/>
      <c r="K29" s="433"/>
    </row>
    <row r="30" spans="1:11" s="165" customFormat="1" ht="66.75" customHeight="1" x14ac:dyDescent="0.25">
      <c r="A30" s="423" t="s">
        <v>16</v>
      </c>
      <c r="B30" s="424"/>
      <c r="C30" s="425"/>
      <c r="D30" s="225">
        <v>1083928.92</v>
      </c>
      <c r="E30" s="226"/>
      <c r="F30" s="225">
        <f t="shared" si="0"/>
        <v>1083928.92</v>
      </c>
      <c r="G30" s="422"/>
      <c r="H30" s="157"/>
      <c r="I30" s="339"/>
      <c r="J30" s="340"/>
      <c r="K30" s="341"/>
    </row>
    <row r="31" spans="1:11" s="165" customFormat="1" ht="42" customHeight="1" x14ac:dyDescent="0.25">
      <c r="A31" s="418" t="s">
        <v>18</v>
      </c>
      <c r="B31" s="418"/>
      <c r="C31" s="418"/>
      <c r="D31" s="225">
        <v>20444.75</v>
      </c>
      <c r="E31" s="226"/>
      <c r="F31" s="225">
        <f t="shared" si="0"/>
        <v>20444.75</v>
      </c>
      <c r="G31" s="226"/>
      <c r="H31" s="157"/>
      <c r="I31" s="205"/>
      <c r="J31" s="206"/>
      <c r="K31" s="207"/>
    </row>
    <row r="32" spans="1:11" s="165" customFormat="1" ht="15" customHeight="1" x14ac:dyDescent="0.25">
      <c r="A32" s="419" t="s">
        <v>26</v>
      </c>
      <c r="B32" s="420"/>
      <c r="C32" s="421"/>
      <c r="D32" s="235">
        <v>14400</v>
      </c>
      <c r="E32" s="236"/>
      <c r="F32" s="235">
        <f t="shared" si="0"/>
        <v>14400</v>
      </c>
      <c r="G32" s="345"/>
      <c r="H32" s="13"/>
      <c r="I32" s="205"/>
      <c r="J32" s="206"/>
      <c r="K32" s="207"/>
    </row>
    <row r="33" spans="1:11" s="165" customFormat="1" ht="15" customHeight="1" x14ac:dyDescent="0.25">
      <c r="A33" s="419" t="s">
        <v>27</v>
      </c>
      <c r="B33" s="420"/>
      <c r="C33" s="421"/>
      <c r="D33" s="235">
        <v>2860</v>
      </c>
      <c r="E33" s="236"/>
      <c r="F33" s="235">
        <f t="shared" si="0"/>
        <v>2860</v>
      </c>
      <c r="G33" s="345"/>
      <c r="H33" s="13"/>
      <c r="I33" s="428"/>
      <c r="J33" s="428"/>
      <c r="K33" s="428"/>
    </row>
    <row r="34" spans="1:11" s="165" customFormat="1" ht="15" customHeight="1" x14ac:dyDescent="0.25">
      <c r="A34" s="419" t="s">
        <v>28</v>
      </c>
      <c r="B34" s="420"/>
      <c r="C34" s="421"/>
      <c r="D34" s="235">
        <v>1320</v>
      </c>
      <c r="E34" s="236"/>
      <c r="F34" s="235">
        <f t="shared" si="0"/>
        <v>1320</v>
      </c>
      <c r="G34" s="345"/>
      <c r="H34" s="13"/>
      <c r="I34" s="428"/>
      <c r="J34" s="428"/>
      <c r="K34" s="428"/>
    </row>
    <row r="35" spans="1:11" s="165" customFormat="1" ht="15" customHeight="1" x14ac:dyDescent="0.25">
      <c r="A35" s="268" t="s">
        <v>29</v>
      </c>
      <c r="B35" s="426"/>
      <c r="C35" s="427"/>
      <c r="D35" s="235">
        <v>190.75</v>
      </c>
      <c r="E35" s="236"/>
      <c r="F35" s="235">
        <f t="shared" si="0"/>
        <v>190.75</v>
      </c>
      <c r="G35" s="345"/>
      <c r="H35" s="13"/>
      <c r="I35" s="205"/>
      <c r="J35" s="206"/>
      <c r="K35" s="207"/>
    </row>
    <row r="36" spans="1:11" s="165" customFormat="1" ht="15" customHeight="1" x14ac:dyDescent="0.25">
      <c r="A36" s="419" t="s">
        <v>59</v>
      </c>
      <c r="B36" s="420"/>
      <c r="C36" s="421"/>
      <c r="D36" s="235">
        <v>1674</v>
      </c>
      <c r="E36" s="236"/>
      <c r="F36" s="235">
        <f t="shared" si="0"/>
        <v>1674</v>
      </c>
      <c r="G36" s="345"/>
      <c r="H36" s="13"/>
      <c r="I36" s="205"/>
      <c r="J36" s="206"/>
      <c r="K36" s="207"/>
    </row>
    <row r="37" spans="1:11" s="165" customFormat="1" ht="35.1" customHeight="1" x14ac:dyDescent="0.25">
      <c r="A37" s="423" t="s">
        <v>17</v>
      </c>
      <c r="B37" s="424"/>
      <c r="C37" s="425"/>
      <c r="D37" s="225">
        <f>SUM(D38:E40)</f>
        <v>577642.79</v>
      </c>
      <c r="E37" s="226"/>
      <c r="F37" s="225">
        <f>H37+D37</f>
        <v>577642.79</v>
      </c>
      <c r="G37" s="226"/>
      <c r="H37" s="157">
        <f>SUM(H38:H40)</f>
        <v>0</v>
      </c>
      <c r="I37" s="428"/>
      <c r="J37" s="428"/>
      <c r="K37" s="428"/>
    </row>
    <row r="38" spans="1:11" s="165" customFormat="1" ht="27.75" customHeight="1" x14ac:dyDescent="0.25">
      <c r="A38" s="268" t="s">
        <v>30</v>
      </c>
      <c r="B38" s="269"/>
      <c r="C38" s="270"/>
      <c r="D38" s="235">
        <v>544105</v>
      </c>
      <c r="E38" s="236"/>
      <c r="F38" s="235">
        <f>H38+D38</f>
        <v>544105</v>
      </c>
      <c r="G38" s="345"/>
      <c r="H38" s="13"/>
      <c r="I38" s="205"/>
      <c r="J38" s="206"/>
      <c r="K38" s="207"/>
    </row>
    <row r="39" spans="1:11" s="165" customFormat="1" ht="28.5" customHeight="1" x14ac:dyDescent="0.25">
      <c r="A39" s="268" t="s">
        <v>31</v>
      </c>
      <c r="B39" s="269"/>
      <c r="C39" s="270"/>
      <c r="D39" s="235">
        <v>5406</v>
      </c>
      <c r="E39" s="236"/>
      <c r="F39" s="235">
        <f>H39+D39</f>
        <v>5406</v>
      </c>
      <c r="G39" s="345"/>
      <c r="H39" s="13"/>
      <c r="I39" s="205"/>
      <c r="J39" s="206"/>
      <c r="K39" s="207"/>
    </row>
    <row r="40" spans="1:11" s="165" customFormat="1" ht="47.25" customHeight="1" x14ac:dyDescent="0.25">
      <c r="A40" s="268" t="s">
        <v>84</v>
      </c>
      <c r="B40" s="269"/>
      <c r="C40" s="270"/>
      <c r="D40" s="235">
        <v>28131.79</v>
      </c>
      <c r="E40" s="236"/>
      <c r="F40" s="235">
        <f>H40+D40</f>
        <v>28131.79</v>
      </c>
      <c r="G40" s="345"/>
      <c r="H40" s="13"/>
      <c r="I40" s="205"/>
      <c r="J40" s="206"/>
      <c r="K40" s="207"/>
    </row>
    <row r="41" spans="1:11" s="165" customFormat="1" ht="35.1" customHeight="1" x14ac:dyDescent="0.25">
      <c r="A41" s="423" t="s">
        <v>19</v>
      </c>
      <c r="B41" s="424"/>
      <c r="C41" s="425"/>
      <c r="D41" s="225">
        <f>SUM(D42:E51)</f>
        <v>291687.2</v>
      </c>
      <c r="E41" s="226"/>
      <c r="F41" s="225">
        <f>D41+H41</f>
        <v>291687.2</v>
      </c>
      <c r="G41" s="226"/>
      <c r="H41" s="157">
        <f>SUM(H42:H51)</f>
        <v>0</v>
      </c>
      <c r="I41" s="205"/>
      <c r="J41" s="206"/>
      <c r="K41" s="207"/>
    </row>
    <row r="42" spans="1:11" s="165" customFormat="1" ht="36" customHeight="1" x14ac:dyDescent="0.25">
      <c r="A42" s="268" t="s">
        <v>32</v>
      </c>
      <c r="B42" s="269"/>
      <c r="C42" s="270"/>
      <c r="D42" s="235">
        <v>22524</v>
      </c>
      <c r="E42" s="236"/>
      <c r="F42" s="235">
        <f t="shared" ref="F42:F51" si="1">D42+H42</f>
        <v>22524</v>
      </c>
      <c r="G42" s="345"/>
      <c r="H42" s="13"/>
      <c r="I42" s="205"/>
      <c r="J42" s="274"/>
      <c r="K42" s="275"/>
    </row>
    <row r="43" spans="1:11" s="165" customFormat="1" ht="51.75" customHeight="1" x14ac:dyDescent="0.25">
      <c r="A43" s="268" t="s">
        <v>57</v>
      </c>
      <c r="B43" s="269"/>
      <c r="C43" s="270"/>
      <c r="D43" s="235">
        <v>11700</v>
      </c>
      <c r="E43" s="236"/>
      <c r="F43" s="235">
        <f t="shared" si="1"/>
        <v>11700</v>
      </c>
      <c r="G43" s="345"/>
      <c r="H43" s="13"/>
      <c r="I43" s="205"/>
      <c r="J43" s="206"/>
      <c r="K43" s="207"/>
    </row>
    <row r="44" spans="1:11" s="165" customFormat="1" ht="36" customHeight="1" x14ac:dyDescent="0.25">
      <c r="A44" s="268" t="s">
        <v>34</v>
      </c>
      <c r="B44" s="269"/>
      <c r="C44" s="270"/>
      <c r="D44" s="235">
        <v>11000</v>
      </c>
      <c r="E44" s="236"/>
      <c r="F44" s="235">
        <f t="shared" si="1"/>
        <v>11000</v>
      </c>
      <c r="G44" s="345"/>
      <c r="H44" s="13"/>
      <c r="I44" s="205"/>
      <c r="J44" s="206"/>
      <c r="K44" s="207"/>
    </row>
    <row r="45" spans="1:11" s="165" customFormat="1" ht="117" customHeight="1" x14ac:dyDescent="0.25">
      <c r="A45" s="268" t="s">
        <v>39</v>
      </c>
      <c r="B45" s="269"/>
      <c r="C45" s="270"/>
      <c r="D45" s="235">
        <v>105452.4</v>
      </c>
      <c r="E45" s="236"/>
      <c r="F45" s="235">
        <f t="shared" si="1"/>
        <v>105452.4</v>
      </c>
      <c r="G45" s="345"/>
      <c r="H45" s="13"/>
      <c r="I45" s="205"/>
      <c r="J45" s="206"/>
      <c r="K45" s="207"/>
    </row>
    <row r="46" spans="1:11" s="165" customFormat="1" ht="49.5" customHeight="1" x14ac:dyDescent="0.25">
      <c r="A46" s="268" t="s">
        <v>37</v>
      </c>
      <c r="B46" s="269"/>
      <c r="C46" s="270"/>
      <c r="D46" s="235">
        <v>70156.800000000003</v>
      </c>
      <c r="E46" s="236"/>
      <c r="F46" s="235">
        <f t="shared" si="1"/>
        <v>70156.800000000003</v>
      </c>
      <c r="G46" s="345"/>
      <c r="H46" s="13"/>
      <c r="I46" s="205"/>
      <c r="J46" s="206"/>
      <c r="K46" s="207"/>
    </row>
    <row r="47" spans="1:11" s="165" customFormat="1" ht="28.5" customHeight="1" x14ac:dyDescent="0.25">
      <c r="A47" s="268" t="s">
        <v>35</v>
      </c>
      <c r="B47" s="269"/>
      <c r="C47" s="270"/>
      <c r="D47" s="235">
        <v>6000</v>
      </c>
      <c r="E47" s="236"/>
      <c r="F47" s="235">
        <f t="shared" si="1"/>
        <v>6000</v>
      </c>
      <c r="G47" s="345"/>
      <c r="H47" s="13"/>
      <c r="I47" s="205"/>
      <c r="J47" s="206"/>
      <c r="K47" s="207"/>
    </row>
    <row r="48" spans="1:11" s="165" customFormat="1" ht="28.5" customHeight="1" x14ac:dyDescent="0.25">
      <c r="A48" s="268" t="s">
        <v>36</v>
      </c>
      <c r="B48" s="269"/>
      <c r="C48" s="270"/>
      <c r="D48" s="235">
        <v>25500</v>
      </c>
      <c r="E48" s="236"/>
      <c r="F48" s="235">
        <f t="shared" si="1"/>
        <v>25500</v>
      </c>
      <c r="G48" s="345"/>
      <c r="H48" s="13"/>
      <c r="I48" s="205"/>
      <c r="J48" s="274"/>
      <c r="K48" s="275"/>
    </row>
    <row r="49" spans="1:11" s="165" customFormat="1" ht="48" customHeight="1" x14ac:dyDescent="0.25">
      <c r="A49" s="268" t="s">
        <v>223</v>
      </c>
      <c r="B49" s="269"/>
      <c r="C49" s="270"/>
      <c r="D49" s="235">
        <v>7056</v>
      </c>
      <c r="E49" s="236"/>
      <c r="F49" s="235">
        <f t="shared" si="1"/>
        <v>7056</v>
      </c>
      <c r="G49" s="345"/>
      <c r="H49" s="13"/>
      <c r="I49" s="205"/>
      <c r="J49" s="206"/>
      <c r="K49" s="207"/>
    </row>
    <row r="50" spans="1:11" s="165" customFormat="1" ht="36.75" customHeight="1" x14ac:dyDescent="0.25">
      <c r="A50" s="268" t="s">
        <v>38</v>
      </c>
      <c r="B50" s="269"/>
      <c r="C50" s="270"/>
      <c r="D50" s="235">
        <v>22498</v>
      </c>
      <c r="E50" s="236"/>
      <c r="F50" s="235">
        <f t="shared" si="1"/>
        <v>22498</v>
      </c>
      <c r="G50" s="345"/>
      <c r="H50" s="13"/>
      <c r="I50" s="205"/>
      <c r="J50" s="274"/>
      <c r="K50" s="275"/>
    </row>
    <row r="51" spans="1:11" s="165" customFormat="1" ht="40.5" customHeight="1" x14ac:dyDescent="0.25">
      <c r="A51" s="268" t="s">
        <v>188</v>
      </c>
      <c r="B51" s="269"/>
      <c r="C51" s="270"/>
      <c r="D51" s="235">
        <v>9800</v>
      </c>
      <c r="E51" s="236"/>
      <c r="F51" s="235">
        <f t="shared" si="1"/>
        <v>9800</v>
      </c>
      <c r="G51" s="345"/>
      <c r="H51" s="13"/>
      <c r="I51" s="205"/>
      <c r="J51" s="206"/>
      <c r="K51" s="207"/>
    </row>
    <row r="52" spans="1:11" s="165" customFormat="1" ht="35.1" customHeight="1" x14ac:dyDescent="0.25">
      <c r="A52" s="423" t="s">
        <v>20</v>
      </c>
      <c r="B52" s="424"/>
      <c r="C52" s="425"/>
      <c r="D52" s="225">
        <f>SUM(D53:E66)</f>
        <v>2141280.79</v>
      </c>
      <c r="E52" s="226"/>
      <c r="F52" s="225">
        <f>SUM(F53:G66)</f>
        <v>2141280.79</v>
      </c>
      <c r="G52" s="226"/>
      <c r="H52" s="157">
        <f>SUM(H53:H66)</f>
        <v>0</v>
      </c>
      <c r="I52" s="428"/>
      <c r="J52" s="428"/>
      <c r="K52" s="428"/>
    </row>
    <row r="53" spans="1:11" s="165" customFormat="1" ht="52.5" customHeight="1" x14ac:dyDescent="0.25">
      <c r="A53" s="268" t="s">
        <v>63</v>
      </c>
      <c r="B53" s="269"/>
      <c r="C53" s="270"/>
      <c r="D53" s="271">
        <v>27200</v>
      </c>
      <c r="E53" s="272"/>
      <c r="F53" s="271">
        <f t="shared" ref="F53:F66" si="2">D53+H53</f>
        <v>27200</v>
      </c>
      <c r="G53" s="273"/>
      <c r="H53" s="19"/>
      <c r="I53" s="205"/>
      <c r="J53" s="206"/>
      <c r="K53" s="207"/>
    </row>
    <row r="54" spans="1:11" s="165" customFormat="1" ht="47.25" customHeight="1" x14ac:dyDescent="0.25">
      <c r="A54" s="268" t="s">
        <v>40</v>
      </c>
      <c r="B54" s="269"/>
      <c r="C54" s="270"/>
      <c r="D54" s="271">
        <v>2000</v>
      </c>
      <c r="E54" s="272"/>
      <c r="F54" s="271">
        <f>D54+H54</f>
        <v>2000</v>
      </c>
      <c r="G54" s="273"/>
      <c r="H54" s="19"/>
      <c r="I54" s="205"/>
      <c r="J54" s="206"/>
      <c r="K54" s="207"/>
    </row>
    <row r="55" spans="1:11" s="165" customFormat="1" ht="68.25" customHeight="1" x14ac:dyDescent="0.25">
      <c r="A55" s="268" t="s">
        <v>41</v>
      </c>
      <c r="B55" s="269"/>
      <c r="C55" s="270"/>
      <c r="D55" s="271">
        <v>19242.599999999999</v>
      </c>
      <c r="E55" s="272"/>
      <c r="F55" s="271">
        <f t="shared" si="2"/>
        <v>19242.599999999999</v>
      </c>
      <c r="G55" s="273"/>
      <c r="H55" s="19"/>
      <c r="I55" s="205"/>
      <c r="J55" s="274"/>
      <c r="K55" s="275"/>
    </row>
    <row r="56" spans="1:11" s="165" customFormat="1" ht="51.75" customHeight="1" x14ac:dyDescent="0.25">
      <c r="A56" s="268" t="s">
        <v>226</v>
      </c>
      <c r="B56" s="429"/>
      <c r="C56" s="430"/>
      <c r="D56" s="271">
        <v>19243.080000000002</v>
      </c>
      <c r="E56" s="431"/>
      <c r="F56" s="271">
        <f>D56</f>
        <v>19243.080000000002</v>
      </c>
      <c r="G56" s="431"/>
      <c r="H56" s="13"/>
      <c r="I56" s="205"/>
      <c r="J56" s="206"/>
      <c r="K56" s="207"/>
    </row>
    <row r="57" spans="1:11" s="165" customFormat="1" ht="39" customHeight="1" x14ac:dyDescent="0.25">
      <c r="A57" s="268" t="s">
        <v>42</v>
      </c>
      <c r="B57" s="269"/>
      <c r="C57" s="270"/>
      <c r="D57" s="271">
        <v>34350.910000000003</v>
      </c>
      <c r="E57" s="272"/>
      <c r="F57" s="271">
        <f t="shared" si="2"/>
        <v>34350.910000000003</v>
      </c>
      <c r="G57" s="273"/>
      <c r="H57" s="19"/>
      <c r="I57" s="205"/>
      <c r="J57" s="206"/>
      <c r="K57" s="207"/>
    </row>
    <row r="58" spans="1:11" s="165" customFormat="1" ht="39.75" customHeight="1" x14ac:dyDescent="0.25">
      <c r="A58" s="268" t="s">
        <v>130</v>
      </c>
      <c r="B58" s="269"/>
      <c r="C58" s="270"/>
      <c r="D58" s="271">
        <v>33523.199999999997</v>
      </c>
      <c r="E58" s="272"/>
      <c r="F58" s="271">
        <f t="shared" si="2"/>
        <v>33523.199999999997</v>
      </c>
      <c r="G58" s="273"/>
      <c r="H58" s="19"/>
      <c r="I58" s="205"/>
      <c r="J58" s="206"/>
      <c r="K58" s="207"/>
    </row>
    <row r="59" spans="1:11" s="165" customFormat="1" ht="44.25" customHeight="1" x14ac:dyDescent="0.25">
      <c r="A59" s="268" t="s">
        <v>121</v>
      </c>
      <c r="B59" s="269"/>
      <c r="C59" s="270"/>
      <c r="D59" s="271">
        <v>198720</v>
      </c>
      <c r="E59" s="272"/>
      <c r="F59" s="271">
        <f t="shared" si="2"/>
        <v>198720</v>
      </c>
      <c r="G59" s="273"/>
      <c r="H59" s="60"/>
      <c r="I59" s="205"/>
      <c r="J59" s="274"/>
      <c r="K59" s="275"/>
    </row>
    <row r="60" spans="1:11" s="165" customFormat="1" ht="49.5" customHeight="1" x14ac:dyDescent="0.25">
      <c r="A60" s="268" t="s">
        <v>175</v>
      </c>
      <c r="B60" s="269"/>
      <c r="C60" s="270"/>
      <c r="D60" s="235">
        <v>4000</v>
      </c>
      <c r="E60" s="236"/>
      <c r="F60" s="235">
        <f t="shared" si="2"/>
        <v>4000</v>
      </c>
      <c r="G60" s="345"/>
      <c r="H60" s="13"/>
      <c r="I60" s="205"/>
      <c r="J60" s="274"/>
      <c r="K60" s="275"/>
    </row>
    <row r="61" spans="1:11" s="165" customFormat="1" ht="50.25" customHeight="1" x14ac:dyDescent="0.25">
      <c r="A61" s="268" t="s">
        <v>176</v>
      </c>
      <c r="B61" s="269"/>
      <c r="C61" s="270"/>
      <c r="D61" s="235">
        <v>16580</v>
      </c>
      <c r="E61" s="236"/>
      <c r="F61" s="235">
        <f t="shared" si="2"/>
        <v>16580</v>
      </c>
      <c r="G61" s="345"/>
      <c r="H61" s="13"/>
      <c r="I61" s="205"/>
      <c r="J61" s="274"/>
      <c r="K61" s="275"/>
    </row>
    <row r="62" spans="1:11" s="165" customFormat="1" ht="38.25" customHeight="1" x14ac:dyDescent="0.25">
      <c r="A62" s="268" t="s">
        <v>131</v>
      </c>
      <c r="B62" s="269"/>
      <c r="C62" s="270"/>
      <c r="D62" s="235">
        <v>39521</v>
      </c>
      <c r="E62" s="236"/>
      <c r="F62" s="235">
        <f t="shared" si="2"/>
        <v>39521</v>
      </c>
      <c r="G62" s="345"/>
      <c r="H62" s="13"/>
      <c r="I62" s="205"/>
      <c r="J62" s="206"/>
      <c r="K62" s="207"/>
    </row>
    <row r="63" spans="1:11" s="165" customFormat="1" ht="24.75" customHeight="1" x14ac:dyDescent="0.25">
      <c r="A63" s="268" t="s">
        <v>97</v>
      </c>
      <c r="B63" s="269"/>
      <c r="C63" s="270"/>
      <c r="D63" s="271">
        <v>4000</v>
      </c>
      <c r="E63" s="272"/>
      <c r="F63" s="271">
        <v>4000</v>
      </c>
      <c r="G63" s="273"/>
      <c r="H63" s="19"/>
      <c r="I63" s="205"/>
      <c r="J63" s="274"/>
      <c r="K63" s="275"/>
    </row>
    <row r="64" spans="1:11" s="165" customFormat="1" ht="15" customHeight="1" x14ac:dyDescent="0.25">
      <c r="A64" s="268" t="s">
        <v>82</v>
      </c>
      <c r="B64" s="269"/>
      <c r="C64" s="270"/>
      <c r="D64" s="271">
        <v>50000</v>
      </c>
      <c r="E64" s="272"/>
      <c r="F64" s="271">
        <f t="shared" si="2"/>
        <v>50000</v>
      </c>
      <c r="G64" s="273"/>
      <c r="H64" s="19"/>
      <c r="I64" s="205"/>
      <c r="J64" s="274"/>
      <c r="K64" s="275"/>
    </row>
    <row r="65" spans="1:11" s="165" customFormat="1" ht="65.25" customHeight="1" x14ac:dyDescent="0.25">
      <c r="A65" s="268" t="s">
        <v>83</v>
      </c>
      <c r="B65" s="269"/>
      <c r="C65" s="270"/>
      <c r="D65" s="271">
        <v>88500</v>
      </c>
      <c r="E65" s="272"/>
      <c r="F65" s="271">
        <f t="shared" si="2"/>
        <v>88500</v>
      </c>
      <c r="G65" s="273"/>
      <c r="H65" s="19"/>
      <c r="I65" s="205"/>
      <c r="J65" s="274"/>
      <c r="K65" s="275"/>
    </row>
    <row r="66" spans="1:11" s="165" customFormat="1" ht="54.75" customHeight="1" x14ac:dyDescent="0.25">
      <c r="A66" s="268" t="s">
        <v>153</v>
      </c>
      <c r="B66" s="269"/>
      <c r="C66" s="270"/>
      <c r="D66" s="271">
        <v>1604400</v>
      </c>
      <c r="E66" s="272"/>
      <c r="F66" s="271">
        <f t="shared" si="2"/>
        <v>1604400</v>
      </c>
      <c r="G66" s="273"/>
      <c r="H66" s="19"/>
      <c r="I66" s="205"/>
      <c r="J66" s="206"/>
      <c r="K66" s="207"/>
    </row>
    <row r="67" spans="1:11" s="165" customFormat="1" ht="35.1" customHeight="1" x14ac:dyDescent="0.25">
      <c r="A67" s="423" t="s">
        <v>21</v>
      </c>
      <c r="B67" s="424"/>
      <c r="C67" s="425"/>
      <c r="D67" s="225">
        <f>SUM(D68:E71)</f>
        <v>40258.11</v>
      </c>
      <c r="E67" s="226"/>
      <c r="F67" s="225">
        <f>SUM(F68:G71)</f>
        <v>40258.11</v>
      </c>
      <c r="G67" s="226"/>
      <c r="H67" s="157">
        <f>SUM(H68:H71)</f>
        <v>0</v>
      </c>
      <c r="I67" s="428"/>
      <c r="J67" s="428"/>
      <c r="K67" s="428"/>
    </row>
    <row r="68" spans="1:11" s="165" customFormat="1" ht="18.75" customHeight="1" x14ac:dyDescent="0.25">
      <c r="A68" s="268" t="s">
        <v>191</v>
      </c>
      <c r="B68" s="269"/>
      <c r="C68" s="270"/>
      <c r="D68" s="235">
        <v>8500</v>
      </c>
      <c r="E68" s="236"/>
      <c r="F68" s="235">
        <f>D68+H68</f>
        <v>8500</v>
      </c>
      <c r="G68" s="345"/>
      <c r="H68" s="13"/>
      <c r="I68" s="205"/>
      <c r="J68" s="432"/>
      <c r="K68" s="433"/>
    </row>
    <row r="69" spans="1:11" s="165" customFormat="1" ht="19.5" customHeight="1" x14ac:dyDescent="0.25">
      <c r="A69" s="268" t="s">
        <v>192</v>
      </c>
      <c r="B69" s="269"/>
      <c r="C69" s="270"/>
      <c r="D69" s="235">
        <v>11900</v>
      </c>
      <c r="E69" s="236"/>
      <c r="F69" s="235">
        <f t="shared" ref="F69:F71" si="3">D69+H69</f>
        <v>11900</v>
      </c>
      <c r="G69" s="345"/>
      <c r="H69" s="13"/>
      <c r="I69" s="434"/>
      <c r="J69" s="432"/>
      <c r="K69" s="433"/>
    </row>
    <row r="70" spans="1:11" s="165" customFormat="1" ht="42.75" customHeight="1" x14ac:dyDescent="0.25">
      <c r="A70" s="268" t="s">
        <v>193</v>
      </c>
      <c r="B70" s="269"/>
      <c r="C70" s="270"/>
      <c r="D70" s="235">
        <v>1858.11</v>
      </c>
      <c r="E70" s="236"/>
      <c r="F70" s="235">
        <f t="shared" si="3"/>
        <v>1858.11</v>
      </c>
      <c r="G70" s="345"/>
      <c r="H70" s="13"/>
      <c r="I70" s="205"/>
      <c r="J70" s="206"/>
      <c r="K70" s="207"/>
    </row>
    <row r="71" spans="1:11" s="165" customFormat="1" ht="42.75" customHeight="1" x14ac:dyDescent="0.25">
      <c r="A71" s="268" t="s">
        <v>203</v>
      </c>
      <c r="B71" s="269"/>
      <c r="C71" s="270"/>
      <c r="D71" s="235">
        <v>18000</v>
      </c>
      <c r="E71" s="236"/>
      <c r="F71" s="235">
        <f t="shared" si="3"/>
        <v>18000</v>
      </c>
      <c r="G71" s="345"/>
      <c r="H71" s="13"/>
      <c r="I71" s="205"/>
      <c r="J71" s="206"/>
      <c r="K71" s="207"/>
    </row>
    <row r="72" spans="1:11" s="165" customFormat="1" ht="27" customHeight="1" x14ac:dyDescent="0.25">
      <c r="A72" s="435" t="s">
        <v>173</v>
      </c>
      <c r="B72" s="436"/>
      <c r="C72" s="437"/>
      <c r="D72" s="225">
        <f>D73+D75+D76+D74</f>
        <v>302577.09999999998</v>
      </c>
      <c r="E72" s="438"/>
      <c r="F72" s="225">
        <f>F73+F75+F76+F74</f>
        <v>302577.09999999998</v>
      </c>
      <c r="G72" s="226"/>
      <c r="H72" s="157">
        <f>SUM(H73:H76)</f>
        <v>0</v>
      </c>
      <c r="I72" s="439"/>
      <c r="J72" s="432"/>
      <c r="K72" s="433"/>
    </row>
    <row r="73" spans="1:11" s="165" customFormat="1" ht="15" customHeight="1" x14ac:dyDescent="0.25">
      <c r="A73" s="268" t="s">
        <v>262</v>
      </c>
      <c r="B73" s="269"/>
      <c r="C73" s="270"/>
      <c r="D73" s="235">
        <v>1600</v>
      </c>
      <c r="E73" s="236"/>
      <c r="F73" s="235">
        <f t="shared" ref="F73:F84" si="4">D73+H73</f>
        <v>1600</v>
      </c>
      <c r="G73" s="345"/>
      <c r="H73" s="13"/>
      <c r="I73" s="440"/>
      <c r="J73" s="441"/>
      <c r="K73" s="442"/>
    </row>
    <row r="74" spans="1:11" s="165" customFormat="1" ht="36.75" customHeight="1" x14ac:dyDescent="0.25">
      <c r="A74" s="268" t="s">
        <v>263</v>
      </c>
      <c r="B74" s="269"/>
      <c r="C74" s="270"/>
      <c r="D74" s="235">
        <v>3120</v>
      </c>
      <c r="E74" s="236"/>
      <c r="F74" s="235">
        <v>3120</v>
      </c>
      <c r="G74" s="345"/>
      <c r="H74" s="13"/>
      <c r="I74" s="205"/>
      <c r="J74" s="206"/>
      <c r="K74" s="207"/>
    </row>
    <row r="75" spans="1:11" s="165" customFormat="1" ht="39.75" customHeight="1" x14ac:dyDescent="0.25">
      <c r="A75" s="268" t="s">
        <v>132</v>
      </c>
      <c r="B75" s="269"/>
      <c r="C75" s="270"/>
      <c r="D75" s="235">
        <v>3857.1</v>
      </c>
      <c r="E75" s="236"/>
      <c r="F75" s="235">
        <f t="shared" si="4"/>
        <v>3857.1</v>
      </c>
      <c r="G75" s="345"/>
      <c r="H75" s="59"/>
      <c r="I75" s="205"/>
      <c r="J75" s="206"/>
      <c r="K75" s="207"/>
    </row>
    <row r="76" spans="1:11" s="165" customFormat="1" ht="36.75" customHeight="1" x14ac:dyDescent="0.25">
      <c r="A76" s="268" t="s">
        <v>133</v>
      </c>
      <c r="B76" s="269"/>
      <c r="C76" s="270"/>
      <c r="D76" s="235">
        <v>294000</v>
      </c>
      <c r="E76" s="236"/>
      <c r="F76" s="235">
        <f>D76+H76</f>
        <v>294000</v>
      </c>
      <c r="G76" s="345"/>
      <c r="H76" s="13"/>
      <c r="I76" s="205"/>
      <c r="J76" s="206"/>
      <c r="K76" s="207"/>
    </row>
    <row r="77" spans="1:11" ht="48.75" customHeight="1" x14ac:dyDescent="0.25">
      <c r="A77" s="423" t="s">
        <v>243</v>
      </c>
      <c r="B77" s="424"/>
      <c r="C77" s="425"/>
      <c r="D77" s="225">
        <f>D78+D79+D80+D81</f>
        <v>63330.61</v>
      </c>
      <c r="E77" s="226"/>
      <c r="F77" s="225">
        <f t="shared" ref="F77" si="5">D77+H77</f>
        <v>63330.61</v>
      </c>
      <c r="G77" s="422"/>
      <c r="H77" s="157">
        <f>H78+H79+H80+H81</f>
        <v>0</v>
      </c>
      <c r="I77" s="205"/>
      <c r="J77" s="206"/>
      <c r="K77" s="207"/>
    </row>
    <row r="78" spans="1:11" s="165" customFormat="1" ht="96" customHeight="1" x14ac:dyDescent="0.25">
      <c r="A78" s="268" t="s">
        <v>116</v>
      </c>
      <c r="B78" s="269"/>
      <c r="C78" s="270"/>
      <c r="D78" s="235">
        <v>14255.5</v>
      </c>
      <c r="E78" s="236"/>
      <c r="F78" s="235">
        <f t="shared" si="4"/>
        <v>14255.5</v>
      </c>
      <c r="G78" s="345"/>
      <c r="H78" s="13"/>
      <c r="I78" s="205"/>
      <c r="J78" s="206"/>
      <c r="K78" s="207"/>
    </row>
    <row r="79" spans="1:11" s="165" customFormat="1" ht="177.75" customHeight="1" x14ac:dyDescent="0.25">
      <c r="A79" s="268" t="s">
        <v>156</v>
      </c>
      <c r="B79" s="269"/>
      <c r="C79" s="270"/>
      <c r="D79" s="235">
        <v>27225.89</v>
      </c>
      <c r="E79" s="236"/>
      <c r="F79" s="235">
        <f t="shared" si="4"/>
        <v>27225.89</v>
      </c>
      <c r="G79" s="345"/>
      <c r="H79" s="55"/>
      <c r="I79" s="205"/>
      <c r="J79" s="206"/>
      <c r="K79" s="207"/>
    </row>
    <row r="80" spans="1:11" s="165" customFormat="1" ht="34.5" customHeight="1" x14ac:dyDescent="0.25">
      <c r="A80" s="268" t="s">
        <v>113</v>
      </c>
      <c r="B80" s="269"/>
      <c r="C80" s="270"/>
      <c r="D80" s="235">
        <v>8604.2199999999993</v>
      </c>
      <c r="E80" s="236"/>
      <c r="F80" s="235">
        <f t="shared" si="4"/>
        <v>8604.2199999999993</v>
      </c>
      <c r="G80" s="345"/>
      <c r="H80" s="13"/>
      <c r="I80" s="205"/>
      <c r="J80" s="274"/>
      <c r="K80" s="275"/>
    </row>
    <row r="81" spans="1:11" s="165" customFormat="1" ht="81.75" customHeight="1" x14ac:dyDescent="0.25">
      <c r="A81" s="268" t="s">
        <v>114</v>
      </c>
      <c r="B81" s="269"/>
      <c r="C81" s="270"/>
      <c r="D81" s="235">
        <v>13245</v>
      </c>
      <c r="E81" s="236"/>
      <c r="F81" s="235">
        <f t="shared" si="4"/>
        <v>13245</v>
      </c>
      <c r="G81" s="345"/>
      <c r="H81" s="18"/>
      <c r="I81" s="440"/>
      <c r="J81" s="441"/>
      <c r="K81" s="442"/>
    </row>
    <row r="82" spans="1:11" ht="58.5" customHeight="1" x14ac:dyDescent="0.25">
      <c r="A82" s="423" t="s">
        <v>174</v>
      </c>
      <c r="B82" s="424"/>
      <c r="C82" s="425"/>
      <c r="D82" s="225">
        <f>D83</f>
        <v>2451.1999999999998</v>
      </c>
      <c r="E82" s="226"/>
      <c r="F82" s="225">
        <f>F83</f>
        <v>2451.1999999999998</v>
      </c>
      <c r="G82" s="422"/>
      <c r="H82" s="157">
        <f>H83</f>
        <v>0</v>
      </c>
      <c r="I82" s="443"/>
      <c r="J82" s="443"/>
      <c r="K82" s="443"/>
    </row>
    <row r="83" spans="1:11" s="165" customFormat="1" ht="75" customHeight="1" x14ac:dyDescent="0.25">
      <c r="A83" s="268" t="s">
        <v>134</v>
      </c>
      <c r="B83" s="269"/>
      <c r="C83" s="270"/>
      <c r="D83" s="235">
        <v>2451.1999999999998</v>
      </c>
      <c r="E83" s="236"/>
      <c r="F83" s="235">
        <f t="shared" si="4"/>
        <v>2451.1999999999998</v>
      </c>
      <c r="G83" s="345"/>
      <c r="H83" s="13"/>
      <c r="I83" s="205"/>
      <c r="J83" s="206"/>
      <c r="K83" s="207"/>
    </row>
    <row r="84" spans="1:11" ht="35.1" customHeight="1" x14ac:dyDescent="0.25">
      <c r="A84" s="423" t="s">
        <v>141</v>
      </c>
      <c r="B84" s="424"/>
      <c r="C84" s="425"/>
      <c r="D84" s="225">
        <f>D85+D86</f>
        <v>6750</v>
      </c>
      <c r="E84" s="226"/>
      <c r="F84" s="225">
        <f t="shared" si="4"/>
        <v>6750</v>
      </c>
      <c r="G84" s="422"/>
      <c r="H84" s="157">
        <f>SUM(H85:H86)</f>
        <v>0</v>
      </c>
      <c r="I84" s="443"/>
      <c r="J84" s="443"/>
      <c r="K84" s="443"/>
    </row>
    <row r="85" spans="1:11" ht="27" customHeight="1" x14ac:dyDescent="0.25">
      <c r="A85" s="268" t="s">
        <v>258</v>
      </c>
      <c r="B85" s="269"/>
      <c r="C85" s="270"/>
      <c r="D85" s="235">
        <v>1500</v>
      </c>
      <c r="E85" s="236"/>
      <c r="F85" s="235">
        <f>D85+H85</f>
        <v>1500</v>
      </c>
      <c r="G85" s="236"/>
      <c r="H85" s="13"/>
      <c r="I85" s="205"/>
      <c r="J85" s="432"/>
      <c r="K85" s="433"/>
    </row>
    <row r="86" spans="1:11" ht="26.25" customHeight="1" x14ac:dyDescent="0.25">
      <c r="A86" s="268" t="s">
        <v>259</v>
      </c>
      <c r="B86" s="269"/>
      <c r="C86" s="270"/>
      <c r="D86" s="235">
        <v>5250</v>
      </c>
      <c r="E86" s="236"/>
      <c r="F86" s="235">
        <f>D86+H86</f>
        <v>5250</v>
      </c>
      <c r="G86" s="236"/>
      <c r="H86" s="13"/>
      <c r="I86" s="339"/>
      <c r="J86" s="340"/>
      <c r="K86" s="341"/>
    </row>
    <row r="87" spans="1:11" s="165" customFormat="1" x14ac:dyDescent="0.25">
      <c r="A87" s="444" t="s">
        <v>11</v>
      </c>
      <c r="B87" s="444"/>
      <c r="C87" s="444"/>
      <c r="D87" s="445">
        <f>D29+D30+D31+D37+D41+D52+D67+D72+D77+D82+D84</f>
        <v>8131520</v>
      </c>
      <c r="E87" s="446"/>
      <c r="F87" s="445">
        <f>F29+F30+F31+F37+F41+F52+F67+F72+F77+F82+F84</f>
        <v>8131520</v>
      </c>
      <c r="G87" s="446"/>
      <c r="H87" s="158">
        <f>H29+H30+H31+H37+H41+H52+H67+H72+H77+H82+H84</f>
        <v>0</v>
      </c>
      <c r="I87" s="443"/>
      <c r="J87" s="443"/>
      <c r="K87" s="443"/>
    </row>
    <row r="88" spans="1:11" s="165" customFormat="1" x14ac:dyDescent="0.25">
      <c r="A88" s="166"/>
      <c r="B88" s="166"/>
      <c r="C88" s="166"/>
      <c r="D88" s="133"/>
      <c r="E88" s="133"/>
      <c r="F88" s="133"/>
      <c r="G88" s="133"/>
      <c r="H88" s="133"/>
      <c r="I88" s="167"/>
      <c r="J88" s="167"/>
      <c r="K88" s="167"/>
    </row>
    <row r="90" spans="1:11" x14ac:dyDescent="0.25">
      <c r="A90" s="449" t="s">
        <v>23</v>
      </c>
      <c r="B90" s="449"/>
      <c r="C90" s="449"/>
      <c r="D90" s="449"/>
      <c r="E90" s="449"/>
      <c r="F90" s="449"/>
      <c r="G90" s="449"/>
      <c r="H90" s="449"/>
      <c r="I90" s="449"/>
      <c r="J90" s="449"/>
      <c r="K90" s="449"/>
    </row>
    <row r="91" spans="1:11" ht="8.25" customHeight="1" x14ac:dyDescent="0.25">
      <c r="A91" s="171"/>
      <c r="B91" s="171"/>
      <c r="C91" s="171"/>
      <c r="D91" s="171"/>
      <c r="E91" s="171"/>
      <c r="F91" s="171"/>
      <c r="G91" s="171"/>
      <c r="H91" s="171"/>
      <c r="I91" s="171"/>
      <c r="J91" s="171"/>
      <c r="K91" s="171"/>
    </row>
    <row r="92" spans="1:11" x14ac:dyDescent="0.25">
      <c r="A92" s="443"/>
      <c r="B92" s="443"/>
      <c r="C92" s="443"/>
      <c r="D92" s="410" t="s">
        <v>5</v>
      </c>
      <c r="E92" s="410"/>
      <c r="F92" s="410" t="s">
        <v>6</v>
      </c>
      <c r="G92" s="410"/>
      <c r="H92" s="131" t="s">
        <v>14</v>
      </c>
      <c r="I92" s="450" t="s">
        <v>13</v>
      </c>
      <c r="J92" s="451"/>
      <c r="K92" s="452"/>
    </row>
    <row r="93" spans="1:11" ht="33" customHeight="1" x14ac:dyDescent="0.25">
      <c r="A93" s="423" t="s">
        <v>19</v>
      </c>
      <c r="B93" s="424"/>
      <c r="C93" s="425"/>
      <c r="D93" s="225">
        <f>SUM(D94:E98)</f>
        <v>649020</v>
      </c>
      <c r="E93" s="422"/>
      <c r="F93" s="225">
        <f>SUM(F94:G98)</f>
        <v>649020</v>
      </c>
      <c r="G93" s="422"/>
      <c r="H93" s="157">
        <f>H98</f>
        <v>0</v>
      </c>
      <c r="I93" s="330"/>
      <c r="J93" s="331"/>
      <c r="K93" s="332"/>
    </row>
    <row r="94" spans="1:11" ht="39.75" customHeight="1" x14ac:dyDescent="0.25">
      <c r="A94" s="268" t="s">
        <v>135</v>
      </c>
      <c r="B94" s="447"/>
      <c r="C94" s="448"/>
      <c r="D94" s="235">
        <v>163833.60000000001</v>
      </c>
      <c r="E94" s="236"/>
      <c r="F94" s="235">
        <v>163833.60000000001</v>
      </c>
      <c r="G94" s="236"/>
      <c r="H94" s="19"/>
      <c r="I94" s="330"/>
      <c r="J94" s="331"/>
      <c r="K94" s="332"/>
    </row>
    <row r="95" spans="1:11" ht="23.25" customHeight="1" x14ac:dyDescent="0.25">
      <c r="A95" s="268" t="s">
        <v>136</v>
      </c>
      <c r="B95" s="426"/>
      <c r="C95" s="427"/>
      <c r="D95" s="235">
        <v>99985</v>
      </c>
      <c r="E95" s="421"/>
      <c r="F95" s="235">
        <v>99985</v>
      </c>
      <c r="G95" s="421"/>
      <c r="H95" s="19"/>
      <c r="I95" s="330"/>
      <c r="J95" s="331"/>
      <c r="K95" s="332"/>
    </row>
    <row r="96" spans="1:11" ht="15" customHeight="1" x14ac:dyDescent="0.25">
      <c r="A96" s="268" t="s">
        <v>137</v>
      </c>
      <c r="B96" s="426"/>
      <c r="C96" s="427"/>
      <c r="D96" s="235">
        <v>24795.13</v>
      </c>
      <c r="E96" s="421"/>
      <c r="F96" s="235">
        <v>24795.13</v>
      </c>
      <c r="G96" s="421"/>
      <c r="H96" s="19"/>
      <c r="I96" s="330"/>
      <c r="J96" s="331"/>
      <c r="K96" s="332"/>
    </row>
    <row r="97" spans="1:11" ht="26.25" customHeight="1" x14ac:dyDescent="0.25">
      <c r="A97" s="268" t="s">
        <v>138</v>
      </c>
      <c r="B97" s="426"/>
      <c r="C97" s="427"/>
      <c r="D97" s="235">
        <v>28406.27</v>
      </c>
      <c r="E97" s="421"/>
      <c r="F97" s="235">
        <f>D97+H97</f>
        <v>28406.27</v>
      </c>
      <c r="G97" s="421"/>
      <c r="H97" s="19"/>
      <c r="I97" s="330"/>
      <c r="J97" s="331"/>
      <c r="K97" s="332"/>
    </row>
    <row r="98" spans="1:11" ht="25.5" customHeight="1" x14ac:dyDescent="0.25">
      <c r="A98" s="268" t="s">
        <v>167</v>
      </c>
      <c r="B98" s="426"/>
      <c r="C98" s="427"/>
      <c r="D98" s="235">
        <v>332000</v>
      </c>
      <c r="E98" s="421"/>
      <c r="F98" s="235">
        <f>D98+H98</f>
        <v>332000</v>
      </c>
      <c r="G98" s="421"/>
      <c r="H98" s="19"/>
      <c r="I98" s="330"/>
      <c r="J98" s="331"/>
      <c r="K98" s="332"/>
    </row>
    <row r="99" spans="1:11" ht="25.5" customHeight="1" x14ac:dyDescent="0.25">
      <c r="A99" s="453" t="s">
        <v>198</v>
      </c>
      <c r="B99" s="454"/>
      <c r="C99" s="455"/>
      <c r="D99" s="456">
        <v>499007.48</v>
      </c>
      <c r="E99" s="457"/>
      <c r="F99" s="456">
        <f>D99+H99</f>
        <v>499007.48</v>
      </c>
      <c r="G99" s="457"/>
      <c r="H99" s="17"/>
      <c r="I99" s="330"/>
      <c r="J99" s="331"/>
      <c r="K99" s="332"/>
    </row>
    <row r="100" spans="1:11" ht="25.5" customHeight="1" x14ac:dyDescent="0.25">
      <c r="A100" s="453" t="s">
        <v>199</v>
      </c>
      <c r="B100" s="454"/>
      <c r="C100" s="455"/>
      <c r="D100" s="456">
        <v>121252.52</v>
      </c>
      <c r="E100" s="457"/>
      <c r="F100" s="456">
        <f>D100+H100</f>
        <v>121252.52</v>
      </c>
      <c r="G100" s="457"/>
      <c r="H100" s="17"/>
      <c r="I100" s="330"/>
      <c r="J100" s="331"/>
      <c r="K100" s="332"/>
    </row>
    <row r="101" spans="1:11" s="165" customFormat="1" ht="35.1" customHeight="1" x14ac:dyDescent="0.25">
      <c r="A101" s="423" t="s">
        <v>20</v>
      </c>
      <c r="B101" s="424"/>
      <c r="C101" s="425"/>
      <c r="D101" s="225">
        <f>D102</f>
        <v>6000</v>
      </c>
      <c r="E101" s="226"/>
      <c r="F101" s="225">
        <f>F102+F103</f>
        <v>286000</v>
      </c>
      <c r="G101" s="226"/>
      <c r="H101" s="157">
        <f>H102+H103</f>
        <v>280000</v>
      </c>
      <c r="I101" s="330"/>
      <c r="J101" s="331"/>
      <c r="K101" s="332"/>
    </row>
    <row r="102" spans="1:11" ht="36.75" customHeight="1" x14ac:dyDescent="0.25">
      <c r="A102" s="268" t="s">
        <v>97</v>
      </c>
      <c r="B102" s="269"/>
      <c r="C102" s="270"/>
      <c r="D102" s="235">
        <v>6000</v>
      </c>
      <c r="E102" s="236"/>
      <c r="F102" s="235">
        <f>D102+H102</f>
        <v>6000</v>
      </c>
      <c r="G102" s="236"/>
      <c r="H102" s="13"/>
      <c r="I102" s="330"/>
      <c r="J102" s="331"/>
      <c r="K102" s="332"/>
    </row>
    <row r="103" spans="1:11" ht="85.5" customHeight="1" x14ac:dyDescent="0.25">
      <c r="A103" s="268" t="s">
        <v>280</v>
      </c>
      <c r="B103" s="429"/>
      <c r="C103" s="430"/>
      <c r="D103" s="235"/>
      <c r="E103" s="477"/>
      <c r="F103" s="235">
        <f>D103+H103</f>
        <v>280000</v>
      </c>
      <c r="G103" s="477"/>
      <c r="H103" s="13">
        <v>280000</v>
      </c>
      <c r="I103" s="353" t="s">
        <v>281</v>
      </c>
      <c r="J103" s="465"/>
      <c r="K103" s="466"/>
    </row>
    <row r="104" spans="1:11" ht="27.75" customHeight="1" x14ac:dyDescent="0.25">
      <c r="A104" s="423" t="s">
        <v>21</v>
      </c>
      <c r="B104" s="424"/>
      <c r="C104" s="425"/>
      <c r="D104" s="225">
        <f>D105+D106</f>
        <v>389600</v>
      </c>
      <c r="E104" s="462"/>
      <c r="F104" s="225">
        <f>F105+F106</f>
        <v>389600</v>
      </c>
      <c r="G104" s="438"/>
      <c r="H104" s="77">
        <f>SUM(H105:H106)</f>
        <v>0</v>
      </c>
      <c r="I104" s="330"/>
      <c r="J104" s="331"/>
      <c r="K104" s="332"/>
    </row>
    <row r="105" spans="1:11" ht="15" customHeight="1" x14ac:dyDescent="0.25">
      <c r="A105" s="268" t="s">
        <v>151</v>
      </c>
      <c r="B105" s="269"/>
      <c r="C105" s="270"/>
      <c r="D105" s="463">
        <v>350000</v>
      </c>
      <c r="E105" s="464"/>
      <c r="F105" s="235">
        <f>D105+H105</f>
        <v>350000</v>
      </c>
      <c r="G105" s="236"/>
      <c r="H105" s="13"/>
      <c r="I105" s="353"/>
      <c r="J105" s="465"/>
      <c r="K105" s="466"/>
    </row>
    <row r="106" spans="1:11" ht="14.25" customHeight="1" x14ac:dyDescent="0.25">
      <c r="A106" s="268" t="s">
        <v>157</v>
      </c>
      <c r="B106" s="269"/>
      <c r="C106" s="270"/>
      <c r="D106" s="235">
        <v>39600</v>
      </c>
      <c r="E106" s="458"/>
      <c r="F106" s="235">
        <f t="shared" ref="F106" si="6">D106+H106</f>
        <v>39600</v>
      </c>
      <c r="G106" s="236"/>
      <c r="H106" s="13"/>
      <c r="I106" s="459"/>
      <c r="J106" s="460"/>
      <c r="K106" s="461"/>
    </row>
    <row r="107" spans="1:11" ht="15" customHeight="1" x14ac:dyDescent="0.25">
      <c r="A107" s="444" t="s">
        <v>11</v>
      </c>
      <c r="B107" s="444"/>
      <c r="C107" s="444"/>
      <c r="D107" s="445">
        <f>D93+D101+D104+D99+D100</f>
        <v>1664880</v>
      </c>
      <c r="E107" s="446"/>
      <c r="F107" s="445">
        <f>F93+F101+F104+F99+F100</f>
        <v>1944880</v>
      </c>
      <c r="G107" s="446"/>
      <c r="H107" s="158">
        <f>H101</f>
        <v>280000</v>
      </c>
      <c r="I107" s="443"/>
      <c r="J107" s="443"/>
      <c r="K107" s="443"/>
    </row>
    <row r="108" spans="1:11" x14ac:dyDescent="0.25">
      <c r="A108" s="166"/>
      <c r="B108" s="166"/>
      <c r="C108" s="166"/>
      <c r="D108" s="133"/>
      <c r="E108" s="133"/>
      <c r="F108" s="133"/>
      <c r="G108" s="133"/>
      <c r="H108" s="133"/>
      <c r="I108" s="167"/>
      <c r="J108" s="167"/>
      <c r="K108" s="167"/>
    </row>
    <row r="109" spans="1:11" ht="16.5" customHeight="1" x14ac:dyDescent="0.25">
      <c r="A109" s="467" t="s">
        <v>24</v>
      </c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</row>
    <row r="111" spans="1:11" x14ac:dyDescent="0.25">
      <c r="A111" s="443"/>
      <c r="B111" s="443"/>
      <c r="C111" s="443"/>
      <c r="D111" s="410" t="s">
        <v>5</v>
      </c>
      <c r="E111" s="410"/>
      <c r="F111" s="410" t="s">
        <v>6</v>
      </c>
      <c r="G111" s="410"/>
      <c r="H111" s="131" t="s">
        <v>14</v>
      </c>
      <c r="I111" s="450" t="s">
        <v>13</v>
      </c>
      <c r="J111" s="451"/>
      <c r="K111" s="452"/>
    </row>
    <row r="112" spans="1:11" ht="27.75" customHeight="1" x14ac:dyDescent="0.25">
      <c r="A112" s="468" t="s">
        <v>15</v>
      </c>
      <c r="B112" s="468"/>
      <c r="C112" s="468"/>
      <c r="D112" s="225">
        <v>319514.15999999997</v>
      </c>
      <c r="E112" s="226"/>
      <c r="F112" s="225">
        <f>D112+H112</f>
        <v>319514.15999999997</v>
      </c>
      <c r="G112" s="422"/>
      <c r="H112" s="157"/>
      <c r="I112" s="205"/>
      <c r="J112" s="432"/>
      <c r="K112" s="433"/>
    </row>
    <row r="113" spans="1:11" ht="35.1" customHeight="1" x14ac:dyDescent="0.25">
      <c r="A113" s="469" t="s">
        <v>16</v>
      </c>
      <c r="B113" s="470"/>
      <c r="C113" s="471"/>
      <c r="D113" s="225">
        <v>96493.27</v>
      </c>
      <c r="E113" s="226"/>
      <c r="F113" s="225">
        <f>D113+H113</f>
        <v>96493.27</v>
      </c>
      <c r="G113" s="422"/>
      <c r="H113" s="157"/>
      <c r="I113" s="478"/>
      <c r="J113" s="479"/>
      <c r="K113" s="480"/>
    </row>
    <row r="114" spans="1:11" s="165" customFormat="1" ht="35.1" customHeight="1" x14ac:dyDescent="0.25">
      <c r="A114" s="423" t="s">
        <v>19</v>
      </c>
      <c r="B114" s="424"/>
      <c r="C114" s="425"/>
      <c r="D114" s="225">
        <f>D115</f>
        <v>20874</v>
      </c>
      <c r="E114" s="226"/>
      <c r="F114" s="225">
        <f>F115</f>
        <v>20874</v>
      </c>
      <c r="G114" s="226"/>
      <c r="H114" s="157">
        <f>SUM(H115:H115)</f>
        <v>0</v>
      </c>
      <c r="I114" s="205"/>
      <c r="J114" s="206"/>
      <c r="K114" s="207"/>
    </row>
    <row r="115" spans="1:11" s="165" customFormat="1" ht="24" customHeight="1" x14ac:dyDescent="0.25">
      <c r="A115" s="268" t="s">
        <v>72</v>
      </c>
      <c r="B115" s="269"/>
      <c r="C115" s="270"/>
      <c r="D115" s="235">
        <v>20874</v>
      </c>
      <c r="E115" s="236"/>
      <c r="F115" s="235">
        <f t="shared" ref="F115:F126" si="7">D115+H115</f>
        <v>20874</v>
      </c>
      <c r="G115" s="345"/>
      <c r="H115" s="13"/>
      <c r="I115" s="205"/>
      <c r="J115" s="206"/>
      <c r="K115" s="207"/>
    </row>
    <row r="116" spans="1:11" ht="35.1" customHeight="1" x14ac:dyDescent="0.25">
      <c r="A116" s="423" t="s">
        <v>20</v>
      </c>
      <c r="B116" s="424"/>
      <c r="C116" s="425"/>
      <c r="D116" s="225">
        <f>SUM(D117:E122)</f>
        <v>1110183.6000000001</v>
      </c>
      <c r="E116" s="226"/>
      <c r="F116" s="225">
        <f>D116+H116</f>
        <v>1110183.6000000001</v>
      </c>
      <c r="G116" s="422"/>
      <c r="H116" s="157">
        <f>SUM(H117:H122)</f>
        <v>0</v>
      </c>
      <c r="I116" s="443"/>
      <c r="J116" s="443"/>
      <c r="K116" s="443"/>
    </row>
    <row r="117" spans="1:11" s="165" customFormat="1" ht="35.25" customHeight="1" x14ac:dyDescent="0.25">
      <c r="A117" s="268" t="s">
        <v>152</v>
      </c>
      <c r="B117" s="269"/>
      <c r="C117" s="270"/>
      <c r="D117" s="235">
        <v>310800</v>
      </c>
      <c r="E117" s="236"/>
      <c r="F117" s="235">
        <f t="shared" si="7"/>
        <v>310800</v>
      </c>
      <c r="G117" s="421"/>
      <c r="H117" s="13"/>
      <c r="I117" s="472"/>
      <c r="J117" s="473"/>
      <c r="K117" s="431"/>
    </row>
    <row r="118" spans="1:11" s="165" customFormat="1" ht="39" customHeight="1" x14ac:dyDescent="0.25">
      <c r="A118" s="268" t="s">
        <v>227</v>
      </c>
      <c r="B118" s="269"/>
      <c r="C118" s="270"/>
      <c r="D118" s="235">
        <v>562800</v>
      </c>
      <c r="E118" s="236"/>
      <c r="F118" s="235">
        <f t="shared" si="7"/>
        <v>562800</v>
      </c>
      <c r="G118" s="421"/>
      <c r="H118" s="13"/>
      <c r="I118" s="205"/>
      <c r="J118" s="206"/>
      <c r="K118" s="207"/>
    </row>
    <row r="119" spans="1:11" s="165" customFormat="1" ht="21.75" customHeight="1" x14ac:dyDescent="0.25">
      <c r="A119" s="268" t="s">
        <v>47</v>
      </c>
      <c r="B119" s="269"/>
      <c r="C119" s="270"/>
      <c r="D119" s="235">
        <v>111780</v>
      </c>
      <c r="E119" s="236"/>
      <c r="F119" s="235">
        <f t="shared" si="7"/>
        <v>111780</v>
      </c>
      <c r="G119" s="421"/>
      <c r="H119" s="13"/>
      <c r="I119" s="205"/>
      <c r="J119" s="206"/>
      <c r="K119" s="207"/>
    </row>
    <row r="120" spans="1:11" s="165" customFormat="1" ht="32.25" customHeight="1" x14ac:dyDescent="0.25">
      <c r="A120" s="268" t="s">
        <v>85</v>
      </c>
      <c r="B120" s="269"/>
      <c r="C120" s="270"/>
      <c r="D120" s="235">
        <v>27000</v>
      </c>
      <c r="E120" s="236"/>
      <c r="F120" s="235">
        <f t="shared" si="7"/>
        <v>27000</v>
      </c>
      <c r="G120" s="421"/>
      <c r="H120" s="13"/>
      <c r="I120" s="205"/>
      <c r="J120" s="206"/>
      <c r="K120" s="207"/>
    </row>
    <row r="121" spans="1:11" s="165" customFormat="1" ht="39.75" customHeight="1" x14ac:dyDescent="0.25">
      <c r="A121" s="268" t="s">
        <v>200</v>
      </c>
      <c r="B121" s="269"/>
      <c r="C121" s="270"/>
      <c r="D121" s="235">
        <v>90000</v>
      </c>
      <c r="E121" s="236"/>
      <c r="F121" s="235">
        <f t="shared" si="7"/>
        <v>90000</v>
      </c>
      <c r="G121" s="421"/>
      <c r="H121" s="13"/>
      <c r="I121" s="205"/>
      <c r="J121" s="206"/>
      <c r="K121" s="207"/>
    </row>
    <row r="122" spans="1:11" s="165" customFormat="1" ht="30" customHeight="1" x14ac:dyDescent="0.25">
      <c r="A122" s="268" t="s">
        <v>244</v>
      </c>
      <c r="B122" s="269"/>
      <c r="C122" s="270"/>
      <c r="D122" s="235">
        <v>7803.6</v>
      </c>
      <c r="E122" s="236"/>
      <c r="F122" s="235">
        <f t="shared" si="7"/>
        <v>7803.6</v>
      </c>
      <c r="G122" s="421"/>
      <c r="H122" s="13"/>
      <c r="I122" s="205"/>
      <c r="J122" s="206"/>
      <c r="K122" s="207"/>
    </row>
    <row r="123" spans="1:11" ht="35.1" customHeight="1" x14ac:dyDescent="0.25">
      <c r="A123" s="423" t="s">
        <v>64</v>
      </c>
      <c r="B123" s="424"/>
      <c r="C123" s="425"/>
      <c r="D123" s="225">
        <f>D124</f>
        <v>4872.96</v>
      </c>
      <c r="E123" s="226"/>
      <c r="F123" s="225">
        <f t="shared" si="7"/>
        <v>4872.96</v>
      </c>
      <c r="G123" s="422"/>
      <c r="H123" s="157">
        <f>H124</f>
        <v>0</v>
      </c>
      <c r="I123" s="443"/>
      <c r="J123" s="443"/>
      <c r="K123" s="443"/>
    </row>
    <row r="124" spans="1:11" s="165" customFormat="1" ht="23.25" customHeight="1" x14ac:dyDescent="0.25">
      <c r="A124" s="268" t="s">
        <v>76</v>
      </c>
      <c r="B124" s="269"/>
      <c r="C124" s="270"/>
      <c r="D124" s="235">
        <v>4872.96</v>
      </c>
      <c r="E124" s="236"/>
      <c r="F124" s="235">
        <f t="shared" si="7"/>
        <v>4872.96</v>
      </c>
      <c r="G124" s="421"/>
      <c r="H124" s="18"/>
      <c r="I124" s="205"/>
      <c r="J124" s="206"/>
      <c r="K124" s="207"/>
    </row>
    <row r="125" spans="1:11" ht="35.1" customHeight="1" x14ac:dyDescent="0.25">
      <c r="A125" s="423" t="s">
        <v>51</v>
      </c>
      <c r="B125" s="424"/>
      <c r="C125" s="425"/>
      <c r="D125" s="225">
        <f>SUM(D126:E128)</f>
        <v>62931</v>
      </c>
      <c r="E125" s="438"/>
      <c r="F125" s="225">
        <f t="shared" si="7"/>
        <v>62931</v>
      </c>
      <c r="G125" s="438"/>
      <c r="H125" s="157">
        <f>SUM(H126:H128)</f>
        <v>0</v>
      </c>
      <c r="I125" s="440"/>
      <c r="J125" s="441"/>
      <c r="K125" s="442"/>
    </row>
    <row r="126" spans="1:11" ht="33.75" customHeight="1" x14ac:dyDescent="0.25">
      <c r="A126" s="268" t="s">
        <v>233</v>
      </c>
      <c r="B126" s="269"/>
      <c r="C126" s="270"/>
      <c r="D126" s="235">
        <v>59414</v>
      </c>
      <c r="E126" s="236"/>
      <c r="F126" s="235">
        <f t="shared" si="7"/>
        <v>59414</v>
      </c>
      <c r="G126" s="236"/>
      <c r="H126" s="13"/>
      <c r="I126" s="205"/>
      <c r="J126" s="206"/>
      <c r="K126" s="207"/>
    </row>
    <row r="127" spans="1:11" ht="27.75" customHeight="1" x14ac:dyDescent="0.25">
      <c r="A127" s="268" t="s">
        <v>50</v>
      </c>
      <c r="B127" s="269"/>
      <c r="C127" s="270"/>
      <c r="D127" s="235">
        <v>1092</v>
      </c>
      <c r="E127" s="236"/>
      <c r="F127" s="235">
        <v>1092</v>
      </c>
      <c r="G127" s="236"/>
      <c r="H127" s="13"/>
      <c r="I127" s="205"/>
      <c r="J127" s="206"/>
      <c r="K127" s="207"/>
    </row>
    <row r="128" spans="1:11" ht="24" customHeight="1" x14ac:dyDescent="0.25">
      <c r="A128" s="268" t="s">
        <v>49</v>
      </c>
      <c r="B128" s="269"/>
      <c r="C128" s="270"/>
      <c r="D128" s="235">
        <v>2425</v>
      </c>
      <c r="E128" s="236"/>
      <c r="F128" s="235">
        <f>D128+H128</f>
        <v>2425</v>
      </c>
      <c r="G128" s="236"/>
      <c r="H128" s="13"/>
      <c r="I128" s="205"/>
      <c r="J128" s="206"/>
      <c r="K128" s="207"/>
    </row>
    <row r="129" spans="1:11" ht="38.25" customHeight="1" x14ac:dyDescent="0.25">
      <c r="A129" s="423" t="s">
        <v>52</v>
      </c>
      <c r="B129" s="424"/>
      <c r="C129" s="425"/>
      <c r="D129" s="225">
        <v>55000</v>
      </c>
      <c r="E129" s="226"/>
      <c r="F129" s="225">
        <f>D129+H129</f>
        <v>55000</v>
      </c>
      <c r="G129" s="422"/>
      <c r="H129" s="157"/>
      <c r="I129" s="205"/>
      <c r="J129" s="206"/>
      <c r="K129" s="207"/>
    </row>
    <row r="130" spans="1:11" s="165" customFormat="1" ht="35.1" customHeight="1" x14ac:dyDescent="0.25">
      <c r="A130" s="423" t="s">
        <v>21</v>
      </c>
      <c r="B130" s="424"/>
      <c r="C130" s="425"/>
      <c r="D130" s="225">
        <f>D131+D132+D133</f>
        <v>38500</v>
      </c>
      <c r="E130" s="226"/>
      <c r="F130" s="225">
        <f>D130+H130</f>
        <v>38500</v>
      </c>
      <c r="G130" s="226"/>
      <c r="H130" s="157">
        <f>H133</f>
        <v>0</v>
      </c>
      <c r="I130" s="428"/>
      <c r="J130" s="428"/>
      <c r="K130" s="428"/>
    </row>
    <row r="131" spans="1:11" s="165" customFormat="1" ht="23.25" customHeight="1" x14ac:dyDescent="0.25">
      <c r="A131" s="268" t="s">
        <v>78</v>
      </c>
      <c r="B131" s="269"/>
      <c r="C131" s="270"/>
      <c r="D131" s="235">
        <v>12500</v>
      </c>
      <c r="E131" s="236"/>
      <c r="F131" s="235">
        <f t="shared" ref="F131:F141" si="8">D131+H131</f>
        <v>12500</v>
      </c>
      <c r="G131" s="345"/>
      <c r="H131" s="13"/>
      <c r="I131" s="205"/>
      <c r="J131" s="206"/>
      <c r="K131" s="207"/>
    </row>
    <row r="132" spans="1:11" s="165" customFormat="1" ht="25.5" customHeight="1" x14ac:dyDescent="0.25">
      <c r="A132" s="268" t="s">
        <v>154</v>
      </c>
      <c r="B132" s="269"/>
      <c r="C132" s="270"/>
      <c r="D132" s="235">
        <v>7500</v>
      </c>
      <c r="E132" s="236"/>
      <c r="F132" s="235">
        <f t="shared" si="8"/>
        <v>7500</v>
      </c>
      <c r="G132" s="345"/>
      <c r="H132" s="13"/>
      <c r="I132" s="205"/>
      <c r="J132" s="206"/>
      <c r="K132" s="207"/>
    </row>
    <row r="133" spans="1:11" s="165" customFormat="1" ht="22.5" customHeight="1" x14ac:dyDescent="0.25">
      <c r="A133" s="474" t="s">
        <v>231</v>
      </c>
      <c r="B133" s="475"/>
      <c r="C133" s="476"/>
      <c r="D133" s="235">
        <v>18500</v>
      </c>
      <c r="E133" s="477"/>
      <c r="F133" s="235">
        <f t="shared" si="8"/>
        <v>18500</v>
      </c>
      <c r="G133" s="345"/>
      <c r="H133" s="13"/>
      <c r="I133" s="205"/>
      <c r="J133" s="206"/>
      <c r="K133" s="207"/>
    </row>
    <row r="134" spans="1:11" ht="57" customHeight="1" x14ac:dyDescent="0.25">
      <c r="A134" s="423" t="s">
        <v>241</v>
      </c>
      <c r="B134" s="424"/>
      <c r="C134" s="425"/>
      <c r="D134" s="225">
        <v>11774.5</v>
      </c>
      <c r="E134" s="226"/>
      <c r="F134" s="225">
        <f t="shared" si="8"/>
        <v>11774.5</v>
      </c>
      <c r="G134" s="422"/>
      <c r="H134" s="157"/>
      <c r="I134" s="205"/>
      <c r="J134" s="206"/>
      <c r="K134" s="207"/>
    </row>
    <row r="135" spans="1:11" ht="36" customHeight="1" x14ac:dyDescent="0.25">
      <c r="A135" s="423" t="s">
        <v>242</v>
      </c>
      <c r="B135" s="424"/>
      <c r="C135" s="425"/>
      <c r="D135" s="225">
        <v>17100</v>
      </c>
      <c r="E135" s="438"/>
      <c r="F135" s="225">
        <f>D135+H135</f>
        <v>17100</v>
      </c>
      <c r="G135" s="438"/>
      <c r="H135" s="157"/>
      <c r="I135" s="205"/>
      <c r="J135" s="206"/>
      <c r="K135" s="207"/>
    </row>
    <row r="136" spans="1:11" ht="43.5" customHeight="1" x14ac:dyDescent="0.25">
      <c r="A136" s="423" t="s">
        <v>243</v>
      </c>
      <c r="B136" s="424"/>
      <c r="C136" s="425"/>
      <c r="D136" s="225">
        <f>D137+D138</f>
        <v>34616.11</v>
      </c>
      <c r="E136" s="226"/>
      <c r="F136" s="225">
        <f t="shared" si="8"/>
        <v>34616.11</v>
      </c>
      <c r="G136" s="422"/>
      <c r="H136" s="157">
        <f>SUM(H137:H138)</f>
        <v>0</v>
      </c>
      <c r="I136" s="205"/>
      <c r="J136" s="206"/>
      <c r="K136" s="207"/>
    </row>
    <row r="137" spans="1:11" ht="142.5" customHeight="1" x14ac:dyDescent="0.25">
      <c r="A137" s="268" t="s">
        <v>120</v>
      </c>
      <c r="B137" s="269"/>
      <c r="C137" s="270"/>
      <c r="D137" s="235">
        <v>17990.349999999999</v>
      </c>
      <c r="E137" s="236"/>
      <c r="F137" s="235">
        <f t="shared" si="8"/>
        <v>17990.349999999999</v>
      </c>
      <c r="G137" s="236"/>
      <c r="H137" s="13"/>
      <c r="I137" s="205"/>
      <c r="J137" s="206"/>
      <c r="K137" s="207"/>
    </row>
    <row r="138" spans="1:11" s="165" customFormat="1" ht="117.75" customHeight="1" x14ac:dyDescent="0.25">
      <c r="A138" s="268" t="s">
        <v>155</v>
      </c>
      <c r="B138" s="269"/>
      <c r="C138" s="270"/>
      <c r="D138" s="235">
        <v>16625.759999999998</v>
      </c>
      <c r="E138" s="236"/>
      <c r="F138" s="235">
        <f t="shared" si="8"/>
        <v>16625.759999999998</v>
      </c>
      <c r="G138" s="345"/>
      <c r="H138" s="55"/>
      <c r="I138" s="205"/>
      <c r="J138" s="206"/>
      <c r="K138" s="207"/>
    </row>
    <row r="139" spans="1:11" ht="35.1" customHeight="1" x14ac:dyDescent="0.25">
      <c r="A139" s="423" t="s">
        <v>141</v>
      </c>
      <c r="B139" s="424"/>
      <c r="C139" s="425"/>
      <c r="D139" s="225">
        <f>D140+D141</f>
        <v>36240</v>
      </c>
      <c r="E139" s="226"/>
      <c r="F139" s="225">
        <f t="shared" si="8"/>
        <v>36240</v>
      </c>
      <c r="G139" s="422"/>
      <c r="H139" s="157">
        <f>SUM(H140:H141)</f>
        <v>0</v>
      </c>
      <c r="I139" s="443"/>
      <c r="J139" s="443"/>
      <c r="K139" s="443"/>
    </row>
    <row r="140" spans="1:11" ht="35.25" customHeight="1" x14ac:dyDescent="0.25">
      <c r="A140" s="268" t="s">
        <v>119</v>
      </c>
      <c r="B140" s="269"/>
      <c r="C140" s="270"/>
      <c r="D140" s="235">
        <v>1680</v>
      </c>
      <c r="E140" s="236"/>
      <c r="F140" s="235">
        <f t="shared" si="8"/>
        <v>1680</v>
      </c>
      <c r="G140" s="236"/>
      <c r="H140" s="13"/>
      <c r="I140" s="205"/>
      <c r="J140" s="206"/>
      <c r="K140" s="207"/>
    </row>
    <row r="141" spans="1:11" ht="51" customHeight="1" x14ac:dyDescent="0.25">
      <c r="A141" s="268" t="s">
        <v>118</v>
      </c>
      <c r="B141" s="269"/>
      <c r="C141" s="270"/>
      <c r="D141" s="235">
        <v>34560</v>
      </c>
      <c r="E141" s="236"/>
      <c r="F141" s="235">
        <f t="shared" si="8"/>
        <v>34560</v>
      </c>
      <c r="G141" s="236"/>
      <c r="H141" s="13"/>
      <c r="I141" s="205"/>
      <c r="J141" s="206"/>
      <c r="K141" s="207"/>
    </row>
    <row r="142" spans="1:11" x14ac:dyDescent="0.25">
      <c r="A142" s="444" t="s">
        <v>11</v>
      </c>
      <c r="B142" s="444"/>
      <c r="C142" s="444"/>
      <c r="D142" s="445">
        <f>D112+D113+D114+D116+D123+D125+D129+D130+D134+D135+D136+D139</f>
        <v>1808099.6</v>
      </c>
      <c r="E142" s="446"/>
      <c r="F142" s="445">
        <f>F112+F113+F114+F116+F123+F125+F129+F130+F134+F135+F136+F139</f>
        <v>1808099.6</v>
      </c>
      <c r="G142" s="446"/>
      <c r="H142" s="158">
        <f>H112+H113+H114+H116+H125+H129+H130+H134+H135+H136+H139</f>
        <v>0</v>
      </c>
      <c r="I142" s="443"/>
      <c r="J142" s="443"/>
      <c r="K142" s="443"/>
    </row>
    <row r="143" spans="1:11" ht="12" customHeight="1" x14ac:dyDescent="0.25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</row>
    <row r="144" spans="1:11" ht="44.25" customHeight="1" x14ac:dyDescent="0.25">
      <c r="A144" s="481" t="s">
        <v>53</v>
      </c>
      <c r="B144" s="481"/>
      <c r="C144" s="481"/>
      <c r="D144" s="481"/>
      <c r="E144" s="481"/>
      <c r="F144" s="481"/>
      <c r="G144" s="481"/>
      <c r="H144" s="481"/>
      <c r="I144" s="481"/>
      <c r="J144" s="481"/>
      <c r="K144" s="481"/>
    </row>
    <row r="145" spans="1:11" ht="41.25" customHeight="1" x14ac:dyDescent="0.25">
      <c r="A145" s="481" t="s">
        <v>179</v>
      </c>
      <c r="B145" s="481"/>
      <c r="C145" s="481"/>
      <c r="D145" s="481"/>
      <c r="E145" s="481"/>
      <c r="F145" s="481"/>
      <c r="G145" s="481"/>
      <c r="H145" s="481"/>
      <c r="I145" s="481"/>
      <c r="J145" s="481"/>
      <c r="K145" s="481"/>
    </row>
    <row r="146" spans="1:11" ht="117.75" hidden="1" customHeight="1" x14ac:dyDescent="0.25">
      <c r="A146" s="481" t="s">
        <v>54</v>
      </c>
      <c r="B146" s="481"/>
      <c r="C146" s="481"/>
      <c r="D146" s="481"/>
      <c r="E146" s="481"/>
      <c r="F146" s="481"/>
      <c r="G146" s="481"/>
      <c r="H146" s="481"/>
      <c r="I146" s="481"/>
      <c r="J146" s="481"/>
      <c r="K146" s="481"/>
    </row>
    <row r="147" spans="1:11" x14ac:dyDescent="0.25">
      <c r="A147" s="171"/>
      <c r="B147" s="171"/>
      <c r="C147" s="171"/>
      <c r="D147" s="171"/>
      <c r="E147" s="171"/>
      <c r="F147" s="171"/>
      <c r="G147" s="171"/>
      <c r="H147" s="171"/>
      <c r="I147" s="171"/>
      <c r="J147" s="171"/>
      <c r="K147" s="171"/>
    </row>
    <row r="148" spans="1:11" x14ac:dyDescent="0.25">
      <c r="A148" s="171"/>
      <c r="B148" s="171"/>
      <c r="C148" s="171"/>
      <c r="D148" s="171"/>
      <c r="E148" s="171"/>
      <c r="F148" s="171"/>
      <c r="G148" s="171"/>
      <c r="H148" s="171"/>
      <c r="I148" s="171"/>
      <c r="J148" s="171"/>
      <c r="K148" s="171"/>
    </row>
    <row r="149" spans="1:11" x14ac:dyDescent="0.25">
      <c r="A149" s="171"/>
      <c r="B149" s="171"/>
      <c r="C149" s="171"/>
      <c r="D149" s="171"/>
      <c r="E149" s="171"/>
      <c r="F149" s="171"/>
      <c r="G149" s="171"/>
      <c r="H149" s="171"/>
      <c r="I149" s="171"/>
      <c r="J149" s="171"/>
      <c r="K149" s="171"/>
    </row>
    <row r="150" spans="1:11" x14ac:dyDescent="0.25">
      <c r="A150" s="171"/>
      <c r="B150" s="171"/>
      <c r="C150" s="171"/>
      <c r="D150" s="171"/>
      <c r="E150" s="171"/>
      <c r="F150" s="171"/>
      <c r="G150" s="171"/>
      <c r="H150" s="171"/>
      <c r="I150" s="171"/>
      <c r="J150" s="171"/>
      <c r="K150" s="171"/>
    </row>
    <row r="151" spans="1:11" x14ac:dyDescent="0.25">
      <c r="A151" s="171"/>
      <c r="B151" s="171"/>
      <c r="C151" s="171"/>
      <c r="D151" s="171"/>
      <c r="E151" s="171"/>
      <c r="F151" s="171"/>
      <c r="G151" s="171"/>
      <c r="H151" s="171"/>
      <c r="I151" s="171"/>
      <c r="J151" s="171"/>
      <c r="K151" s="171"/>
    </row>
    <row r="152" spans="1:11" x14ac:dyDescent="0.25">
      <c r="A152" s="171"/>
      <c r="B152" s="171"/>
      <c r="C152" s="171"/>
      <c r="D152" s="171"/>
      <c r="E152" s="171"/>
      <c r="F152" s="171"/>
      <c r="G152" s="171"/>
      <c r="H152" s="171"/>
      <c r="I152" s="171"/>
      <c r="J152" s="171"/>
      <c r="K152" s="171"/>
    </row>
    <row r="153" spans="1:11" x14ac:dyDescent="0.25">
      <c r="A153" s="171"/>
      <c r="B153" s="171"/>
      <c r="C153" s="171"/>
      <c r="D153" s="171"/>
      <c r="E153" s="171"/>
      <c r="F153" s="171"/>
      <c r="G153" s="171"/>
      <c r="H153" s="171"/>
      <c r="I153" s="171"/>
      <c r="J153" s="171"/>
      <c r="K153" s="171"/>
    </row>
    <row r="154" spans="1:11" x14ac:dyDescent="0.25">
      <c r="A154" s="171"/>
      <c r="B154" s="171"/>
      <c r="C154" s="171"/>
      <c r="D154" s="171"/>
      <c r="E154" s="171"/>
      <c r="F154" s="171"/>
      <c r="G154" s="171"/>
      <c r="H154" s="171"/>
      <c r="I154" s="171"/>
      <c r="J154" s="171"/>
      <c r="K154" s="171"/>
    </row>
    <row r="155" spans="1:11" x14ac:dyDescent="0.25">
      <c r="A155" s="171"/>
      <c r="B155" s="171"/>
      <c r="C155" s="171"/>
      <c r="D155" s="171"/>
      <c r="E155" s="171"/>
      <c r="F155" s="171"/>
      <c r="G155" s="171"/>
      <c r="H155" s="171"/>
      <c r="I155" s="171"/>
      <c r="J155" s="171"/>
      <c r="K155" s="171"/>
    </row>
  </sheetData>
  <mergeCells count="483">
    <mergeCell ref="A152:K152"/>
    <mergeCell ref="A153:K153"/>
    <mergeCell ref="A154:K154"/>
    <mergeCell ref="A155:K155"/>
    <mergeCell ref="I29:K29"/>
    <mergeCell ref="I30:K30"/>
    <mergeCell ref="A103:C103"/>
    <mergeCell ref="D103:E103"/>
    <mergeCell ref="F103:G103"/>
    <mergeCell ref="I103:K103"/>
    <mergeCell ref="A146:K146"/>
    <mergeCell ref="A147:K147"/>
    <mergeCell ref="A148:K148"/>
    <mergeCell ref="A149:K149"/>
    <mergeCell ref="A150:K150"/>
    <mergeCell ref="A151:K151"/>
    <mergeCell ref="A144:K144"/>
    <mergeCell ref="A145:K145"/>
    <mergeCell ref="A141:C141"/>
    <mergeCell ref="D141:E141"/>
    <mergeCell ref="F141:G141"/>
    <mergeCell ref="I141:K141"/>
    <mergeCell ref="A142:C142"/>
    <mergeCell ref="D142:E142"/>
    <mergeCell ref="F142:G142"/>
    <mergeCell ref="I142:K142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D113:E113"/>
    <mergeCell ref="F113:G113"/>
    <mergeCell ref="A114:C114"/>
    <mergeCell ref="D114:E114"/>
    <mergeCell ref="F114:G114"/>
    <mergeCell ref="I114:K114"/>
    <mergeCell ref="A109:K109"/>
    <mergeCell ref="A111:C111"/>
    <mergeCell ref="D111:E111"/>
    <mergeCell ref="F111:G111"/>
    <mergeCell ref="I111:K111"/>
    <mergeCell ref="A112:C112"/>
    <mergeCell ref="D112:E112"/>
    <mergeCell ref="F112:G112"/>
    <mergeCell ref="A113:C113"/>
    <mergeCell ref="I112:K112"/>
    <mergeCell ref="I113:K113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1:C101"/>
    <mergeCell ref="D101:E101"/>
    <mergeCell ref="F101:G101"/>
    <mergeCell ref="I101:K101"/>
    <mergeCell ref="A102:C102"/>
    <mergeCell ref="D102:E102"/>
    <mergeCell ref="F102:G102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95:C95"/>
    <mergeCell ref="D95:E95"/>
    <mergeCell ref="F95:G95"/>
    <mergeCell ref="I95:K95"/>
    <mergeCell ref="A96:C96"/>
    <mergeCell ref="D96:E96"/>
    <mergeCell ref="F96:G96"/>
    <mergeCell ref="I96:K96"/>
    <mergeCell ref="A93:C93"/>
    <mergeCell ref="D93:E93"/>
    <mergeCell ref="F93:G93"/>
    <mergeCell ref="I93:K93"/>
    <mergeCell ref="A94:C94"/>
    <mergeCell ref="D94:E94"/>
    <mergeCell ref="F94:G94"/>
    <mergeCell ref="I94:K94"/>
    <mergeCell ref="A90:K90"/>
    <mergeCell ref="A91:K91"/>
    <mergeCell ref="A92:C92"/>
    <mergeCell ref="D92:E92"/>
    <mergeCell ref="F92:G92"/>
    <mergeCell ref="I92:K92"/>
    <mergeCell ref="A86:C86"/>
    <mergeCell ref="D86:E86"/>
    <mergeCell ref="F86:G86"/>
    <mergeCell ref="I86:K86"/>
    <mergeCell ref="A87:C87"/>
    <mergeCell ref="D87:E87"/>
    <mergeCell ref="F87:G87"/>
    <mergeCell ref="I87:K87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1:C61"/>
    <mergeCell ref="D61:E61"/>
    <mergeCell ref="F61:G61"/>
    <mergeCell ref="I61:K61"/>
    <mergeCell ref="A59:C59"/>
    <mergeCell ref="D59:E59"/>
    <mergeCell ref="F59:G59"/>
    <mergeCell ref="I59:K59"/>
    <mergeCell ref="A60:C60"/>
    <mergeCell ref="D60:E60"/>
    <mergeCell ref="F60:G60"/>
    <mergeCell ref="I60:K60"/>
    <mergeCell ref="A57:C57"/>
    <mergeCell ref="D57:E57"/>
    <mergeCell ref="F57:G57"/>
    <mergeCell ref="I57:K57"/>
    <mergeCell ref="A58:C58"/>
    <mergeCell ref="D58:E58"/>
    <mergeCell ref="F58:G58"/>
    <mergeCell ref="I58:K58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31:C31"/>
    <mergeCell ref="D31:E31"/>
    <mergeCell ref="F31:G31"/>
    <mergeCell ref="I31:K31"/>
    <mergeCell ref="A32:C32"/>
    <mergeCell ref="D32:E32"/>
    <mergeCell ref="F32:G32"/>
    <mergeCell ref="I32:K32"/>
    <mergeCell ref="A29:C29"/>
    <mergeCell ref="D29:E29"/>
    <mergeCell ref="F29:G29"/>
    <mergeCell ref="A30:C30"/>
    <mergeCell ref="D30:E30"/>
    <mergeCell ref="F30:G30"/>
    <mergeCell ref="A23:C23"/>
    <mergeCell ref="D23:E23"/>
    <mergeCell ref="F23:G23"/>
    <mergeCell ref="H23:J23"/>
    <mergeCell ref="A25:J25"/>
    <mergeCell ref="A27:J27"/>
    <mergeCell ref="A21:C21"/>
    <mergeCell ref="D21:E21"/>
    <mergeCell ref="F21:G21"/>
    <mergeCell ref="H21:J21"/>
    <mergeCell ref="A22:C22"/>
    <mergeCell ref="D22:E22"/>
    <mergeCell ref="F22:G22"/>
    <mergeCell ref="H22:J22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8:J8"/>
    <mergeCell ref="A9:I9"/>
    <mergeCell ref="A10:I10"/>
    <mergeCell ref="A11:J11"/>
    <mergeCell ref="A13:J13"/>
    <mergeCell ref="A14:J14"/>
    <mergeCell ref="A2:J2"/>
    <mergeCell ref="A3:J3"/>
    <mergeCell ref="A4:J4"/>
    <mergeCell ref="A5:I5"/>
    <mergeCell ref="A6:J6"/>
    <mergeCell ref="A7:J7"/>
  </mergeCells>
  <pageMargins left="0" right="0" top="0" bottom="0" header="0.31496062992125984" footer="0.31496062992125984"/>
  <pageSetup paperSize="9" scale="91" fitToHeight="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7"/>
  <sheetViews>
    <sheetView topLeftCell="A131" workbookViewId="0">
      <selection activeCell="A137" sqref="A137:XFD140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9.28515625" customWidth="1"/>
    <col min="10" max="10" width="9.85546875" customWidth="1"/>
    <col min="11" max="11" width="9.7109375" customWidth="1"/>
  </cols>
  <sheetData>
    <row r="1" spans="1:11" ht="15.75" x14ac:dyDescent="0.25">
      <c r="A1" s="1"/>
    </row>
    <row r="2" spans="1:11" ht="15.75" x14ac:dyDescent="0.25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15.75" x14ac:dyDescent="0.25">
      <c r="A3" s="168" t="s">
        <v>1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1" ht="15.75" x14ac:dyDescent="0.25">
      <c r="A4" s="168" t="s">
        <v>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1" ht="15.75" x14ac:dyDescent="0.25">
      <c r="A5" s="168"/>
      <c r="B5" s="169"/>
      <c r="C5" s="169"/>
      <c r="D5" s="169"/>
      <c r="E5" s="169"/>
      <c r="F5" s="169"/>
      <c r="G5" s="169"/>
      <c r="H5" s="169"/>
      <c r="I5" s="169"/>
    </row>
    <row r="6" spans="1:11" x14ac:dyDescent="0.25">
      <c r="A6" s="170" t="s">
        <v>96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1" ht="15.75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</row>
    <row r="8" spans="1:11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169"/>
    </row>
    <row r="9" spans="1:11" ht="7.5" customHeight="1" x14ac:dyDescent="0.25">
      <c r="A9" s="168"/>
      <c r="B9" s="169"/>
      <c r="C9" s="169"/>
      <c r="D9" s="169"/>
      <c r="E9" s="169"/>
      <c r="F9" s="169"/>
      <c r="G9" s="169"/>
      <c r="H9" s="169"/>
      <c r="I9" s="169"/>
    </row>
    <row r="10" spans="1:11" ht="134.25" customHeight="1" x14ac:dyDescent="0.25">
      <c r="A10" s="183" t="s">
        <v>55</v>
      </c>
      <c r="B10" s="176"/>
      <c r="C10" s="176"/>
      <c r="D10" s="176"/>
      <c r="E10" s="176"/>
      <c r="F10" s="176"/>
      <c r="G10" s="176"/>
      <c r="H10" s="176"/>
      <c r="I10" s="176"/>
      <c r="J10" s="26"/>
    </row>
    <row r="11" spans="1:11" ht="85.5" customHeight="1" x14ac:dyDescent="0.25">
      <c r="A11" s="172" t="s">
        <v>144</v>
      </c>
      <c r="B11" s="173"/>
      <c r="C11" s="173"/>
      <c r="D11" s="173"/>
      <c r="E11" s="173"/>
      <c r="F11" s="173"/>
      <c r="G11" s="173"/>
      <c r="H11" s="173"/>
      <c r="I11" s="173"/>
      <c r="J11" s="174"/>
    </row>
    <row r="12" spans="1:11" ht="16.5" customHeight="1" x14ac:dyDescent="0.25">
      <c r="A12" s="46"/>
      <c r="B12" s="47"/>
      <c r="C12" s="47"/>
      <c r="D12" s="47"/>
      <c r="E12" s="47"/>
      <c r="F12" s="47"/>
      <c r="G12" s="47"/>
      <c r="H12" s="47"/>
      <c r="I12" s="47"/>
      <c r="J12" s="48"/>
    </row>
    <row r="13" spans="1:11" ht="15.75" x14ac:dyDescent="0.25">
      <c r="A13" s="184" t="s">
        <v>58</v>
      </c>
      <c r="B13" s="185"/>
      <c r="C13" s="185"/>
      <c r="D13" s="185"/>
      <c r="E13" s="185"/>
      <c r="F13" s="185"/>
      <c r="G13" s="185"/>
      <c r="H13" s="185"/>
      <c r="I13" s="185"/>
      <c r="J13" s="185"/>
    </row>
    <row r="14" spans="1:11" s="26" customFormat="1" ht="50.25" customHeight="1" x14ac:dyDescent="0.25">
      <c r="A14" s="183" t="s">
        <v>98</v>
      </c>
      <c r="B14" s="276"/>
      <c r="C14" s="276"/>
      <c r="D14" s="276"/>
      <c r="E14" s="276"/>
      <c r="F14" s="276"/>
      <c r="G14" s="276"/>
      <c r="H14" s="276"/>
      <c r="I14" s="276"/>
      <c r="J14" s="276"/>
    </row>
    <row r="15" spans="1:11" ht="30.75" customHeight="1" x14ac:dyDescent="0.25">
      <c r="A15" s="277" t="s">
        <v>53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7"/>
    </row>
    <row r="16" spans="1:11" ht="21" customHeight="1" x14ac:dyDescent="0.25">
      <c r="A16" s="278" t="s">
        <v>100</v>
      </c>
      <c r="B16" s="279"/>
      <c r="C16" s="279"/>
      <c r="D16" s="279"/>
      <c r="E16" s="279"/>
      <c r="F16" s="279"/>
      <c r="G16" s="279"/>
      <c r="H16" s="279"/>
      <c r="I16" s="279"/>
      <c r="J16" s="279"/>
      <c r="K16" s="44"/>
    </row>
    <row r="17" spans="1:11" ht="14.25" customHeight="1" x14ac:dyDescent="0.25">
      <c r="A17" s="44"/>
      <c r="B17" s="26"/>
      <c r="C17" s="26"/>
      <c r="D17" s="26"/>
      <c r="E17" s="26"/>
      <c r="F17" s="26"/>
      <c r="G17" s="26"/>
      <c r="H17" s="26"/>
      <c r="I17" s="26"/>
      <c r="J17" s="26"/>
      <c r="K17" s="44"/>
    </row>
    <row r="18" spans="1:11" ht="36.75" customHeight="1" x14ac:dyDescent="0.25">
      <c r="A18" s="175" t="s">
        <v>99</v>
      </c>
      <c r="B18" s="176"/>
      <c r="C18" s="176"/>
      <c r="D18" s="176"/>
      <c r="E18" s="176"/>
      <c r="F18" s="176"/>
      <c r="G18" s="176"/>
      <c r="H18" s="176"/>
      <c r="I18" s="176"/>
      <c r="J18" s="169"/>
    </row>
    <row r="19" spans="1:11" ht="15.75" x14ac:dyDescent="0.25">
      <c r="A19" s="168" t="s">
        <v>4</v>
      </c>
      <c r="B19" s="169"/>
      <c r="C19" s="169"/>
      <c r="D19" s="169"/>
      <c r="E19" s="169"/>
      <c r="F19" s="169"/>
      <c r="G19" s="169"/>
      <c r="H19" s="169"/>
      <c r="I19" s="169"/>
      <c r="J19" s="169"/>
    </row>
    <row r="20" spans="1:11" ht="15.75" x14ac:dyDescent="0.25">
      <c r="A20" s="178" t="s">
        <v>87</v>
      </c>
      <c r="B20" s="179"/>
      <c r="C20" s="179"/>
      <c r="D20" s="179"/>
      <c r="E20" s="179"/>
      <c r="F20" s="179"/>
      <c r="G20" s="179"/>
      <c r="H20" s="179"/>
      <c r="I20" s="179"/>
      <c r="J20" s="179"/>
    </row>
    <row r="21" spans="1:11" ht="15.75" x14ac:dyDescent="0.25">
      <c r="A21" s="2"/>
      <c r="B21" s="25"/>
      <c r="C21" s="25"/>
      <c r="D21" s="25"/>
      <c r="E21" s="25"/>
      <c r="F21" s="25"/>
      <c r="G21" s="25"/>
      <c r="H21" s="25"/>
      <c r="I21" s="25"/>
      <c r="J21" s="25"/>
    </row>
    <row r="22" spans="1:11" ht="15.75" x14ac:dyDescent="0.25">
      <c r="A22" s="180"/>
      <c r="B22" s="181"/>
      <c r="C22" s="181"/>
      <c r="D22" s="182" t="s">
        <v>25</v>
      </c>
      <c r="E22" s="182"/>
      <c r="F22" s="182" t="s">
        <v>6</v>
      </c>
      <c r="G22" s="182"/>
      <c r="H22" s="180" t="s">
        <v>14</v>
      </c>
      <c r="I22" s="182"/>
      <c r="J22" s="182"/>
    </row>
    <row r="23" spans="1:11" ht="30" customHeight="1" x14ac:dyDescent="0.25">
      <c r="A23" s="189" t="s">
        <v>7</v>
      </c>
      <c r="B23" s="190"/>
      <c r="C23" s="190"/>
      <c r="D23" s="191">
        <f>5212745.4+827768.9+2321316.7</f>
        <v>8361831.0000000009</v>
      </c>
      <c r="E23" s="191"/>
      <c r="F23" s="191">
        <f>D23+H23</f>
        <v>8361831.0000000009</v>
      </c>
      <c r="G23" s="192"/>
      <c r="H23" s="193"/>
      <c r="I23" s="191"/>
      <c r="J23" s="191"/>
    </row>
    <row r="24" spans="1:11" x14ac:dyDescent="0.25">
      <c r="A24" s="189" t="s">
        <v>8</v>
      </c>
      <c r="B24" s="190"/>
      <c r="C24" s="190"/>
      <c r="D24" s="191">
        <v>0</v>
      </c>
      <c r="E24" s="191"/>
      <c r="F24" s="191">
        <v>0</v>
      </c>
      <c r="G24" s="192"/>
      <c r="H24" s="191"/>
      <c r="I24" s="191"/>
      <c r="J24" s="191"/>
    </row>
    <row r="25" spans="1:11" ht="15.75" x14ac:dyDescent="0.25">
      <c r="A25" s="189" t="s">
        <v>9</v>
      </c>
      <c r="B25" s="190"/>
      <c r="C25" s="190"/>
      <c r="D25" s="191">
        <v>0</v>
      </c>
      <c r="E25" s="191"/>
      <c r="F25" s="191">
        <f>D25+H25</f>
        <v>0</v>
      </c>
      <c r="G25" s="192"/>
      <c r="H25" s="193"/>
      <c r="I25" s="191"/>
      <c r="J25" s="191"/>
    </row>
    <row r="26" spans="1:11" ht="30" customHeight="1" x14ac:dyDescent="0.25">
      <c r="A26" s="194" t="s">
        <v>10</v>
      </c>
      <c r="B26" s="195"/>
      <c r="C26" s="196"/>
      <c r="D26" s="191">
        <v>1721414.7</v>
      </c>
      <c r="E26" s="191"/>
      <c r="F26" s="191">
        <f>D26+H26</f>
        <v>1721414.7</v>
      </c>
      <c r="G26" s="192"/>
      <c r="H26" s="193"/>
      <c r="I26" s="191"/>
      <c r="J26" s="191"/>
    </row>
    <row r="27" spans="1:11" ht="15.75" x14ac:dyDescent="0.25">
      <c r="A27" s="180" t="s">
        <v>11</v>
      </c>
      <c r="B27" s="208"/>
      <c r="C27" s="208"/>
      <c r="D27" s="209">
        <f>D23+D24+D25+D26</f>
        <v>10083245.700000001</v>
      </c>
      <c r="E27" s="182"/>
      <c r="F27" s="209">
        <f>D27+H27</f>
        <v>10083245.700000001</v>
      </c>
      <c r="G27" s="182"/>
      <c r="H27" s="210">
        <f>H23+H24+H25+H26</f>
        <v>0</v>
      </c>
      <c r="I27" s="209"/>
      <c r="J27" s="209"/>
    </row>
    <row r="28" spans="1:11" ht="15.75" x14ac:dyDescent="0.25">
      <c r="A28" s="20"/>
      <c r="B28" s="21"/>
      <c r="C28" s="21"/>
      <c r="D28" s="11"/>
      <c r="E28" s="22"/>
      <c r="F28" s="11"/>
      <c r="G28" s="22"/>
      <c r="H28" s="23"/>
      <c r="I28" s="11"/>
      <c r="J28" s="11"/>
    </row>
    <row r="29" spans="1:11" ht="15.75" x14ac:dyDescent="0.25">
      <c r="A29" s="178" t="s">
        <v>86</v>
      </c>
      <c r="B29" s="179"/>
      <c r="C29" s="179"/>
      <c r="D29" s="179"/>
      <c r="E29" s="179"/>
      <c r="F29" s="179"/>
      <c r="G29" s="179"/>
      <c r="H29" s="179"/>
      <c r="I29" s="179"/>
      <c r="J29" s="179"/>
    </row>
    <row r="30" spans="1:11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spans="1:11" x14ac:dyDescent="0.25">
      <c r="A31" s="211" t="s">
        <v>12</v>
      </c>
      <c r="B31" s="211"/>
      <c r="C31" s="211"/>
      <c r="D31" s="211"/>
      <c r="E31" s="211"/>
      <c r="F31" s="211"/>
      <c r="G31" s="211"/>
      <c r="H31" s="211"/>
      <c r="I31" s="211"/>
      <c r="J31" s="211"/>
    </row>
    <row r="32" spans="1:11" ht="10.5" customHeight="1" x14ac:dyDescent="0.25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spans="1:11" s="3" customFormat="1" x14ac:dyDescent="0.25">
      <c r="A33" s="197"/>
      <c r="B33" s="197"/>
      <c r="C33" s="197"/>
      <c r="D33" s="182" t="s">
        <v>25</v>
      </c>
      <c r="E33" s="182"/>
      <c r="F33" s="182" t="s">
        <v>6</v>
      </c>
      <c r="G33" s="182"/>
      <c r="H33" s="27" t="s">
        <v>14</v>
      </c>
      <c r="I33" s="198" t="s">
        <v>13</v>
      </c>
      <c r="J33" s="199"/>
      <c r="K33" s="200"/>
    </row>
    <row r="34" spans="1:11" s="3" customFormat="1" ht="38.25" customHeight="1" x14ac:dyDescent="0.25">
      <c r="A34" s="201" t="s">
        <v>15</v>
      </c>
      <c r="B34" s="201"/>
      <c r="C34" s="201"/>
      <c r="D34" s="202">
        <f>2270467.71+1068597.41</f>
        <v>3339065.12</v>
      </c>
      <c r="E34" s="203"/>
      <c r="F34" s="202">
        <f t="shared" ref="F34:F41" si="0">D34+H34</f>
        <v>3339065.12</v>
      </c>
      <c r="G34" s="204"/>
      <c r="H34" s="16"/>
      <c r="I34" s="205"/>
      <c r="J34" s="206"/>
      <c r="K34" s="207"/>
    </row>
    <row r="35" spans="1:11" s="3" customFormat="1" ht="33.75" customHeight="1" x14ac:dyDescent="0.25">
      <c r="A35" s="222" t="s">
        <v>16</v>
      </c>
      <c r="B35" s="223"/>
      <c r="C35" s="224"/>
      <c r="D35" s="225">
        <f>685681.25+322716.41</f>
        <v>1008397.6599999999</v>
      </c>
      <c r="E35" s="226"/>
      <c r="F35" s="202">
        <f t="shared" si="0"/>
        <v>1008397.6599999999</v>
      </c>
      <c r="G35" s="204"/>
      <c r="H35" s="16"/>
      <c r="I35" s="218"/>
      <c r="J35" s="219"/>
      <c r="K35" s="220"/>
    </row>
    <row r="36" spans="1:11" s="3" customFormat="1" x14ac:dyDescent="0.25">
      <c r="A36" s="201" t="s">
        <v>18</v>
      </c>
      <c r="B36" s="201"/>
      <c r="C36" s="201"/>
      <c r="D36" s="202">
        <f>SUM(D37:E41)</f>
        <v>20460</v>
      </c>
      <c r="E36" s="203"/>
      <c r="F36" s="202">
        <f t="shared" si="0"/>
        <v>20460</v>
      </c>
      <c r="G36" s="203"/>
      <c r="H36" s="32">
        <f>SUM(H37:H41)</f>
        <v>0</v>
      </c>
      <c r="I36" s="221"/>
      <c r="J36" s="221"/>
      <c r="K36" s="221"/>
    </row>
    <row r="37" spans="1:11" s="3" customFormat="1" ht="15" customHeight="1" x14ac:dyDescent="0.25">
      <c r="A37" s="212" t="s">
        <v>26</v>
      </c>
      <c r="B37" s="213"/>
      <c r="C37" s="214"/>
      <c r="D37" s="215">
        <v>14400</v>
      </c>
      <c r="E37" s="216"/>
      <c r="F37" s="215">
        <f t="shared" si="0"/>
        <v>14400</v>
      </c>
      <c r="G37" s="217"/>
      <c r="H37" s="13"/>
      <c r="I37" s="218"/>
      <c r="J37" s="219"/>
      <c r="K37" s="220"/>
    </row>
    <row r="38" spans="1:11" s="3" customFormat="1" x14ac:dyDescent="0.25">
      <c r="A38" s="212" t="s">
        <v>27</v>
      </c>
      <c r="B38" s="213"/>
      <c r="C38" s="214"/>
      <c r="D38" s="215">
        <v>2640</v>
      </c>
      <c r="E38" s="216"/>
      <c r="F38" s="215">
        <f t="shared" si="0"/>
        <v>2640</v>
      </c>
      <c r="G38" s="217"/>
      <c r="H38" s="18"/>
      <c r="I38" s="221"/>
      <c r="J38" s="221"/>
      <c r="K38" s="221"/>
    </row>
    <row r="39" spans="1:11" s="3" customFormat="1" x14ac:dyDescent="0.25">
      <c r="A39" s="212" t="s">
        <v>28</v>
      </c>
      <c r="B39" s="213"/>
      <c r="C39" s="214"/>
      <c r="D39" s="215">
        <v>1320</v>
      </c>
      <c r="E39" s="216"/>
      <c r="F39" s="215">
        <f t="shared" si="0"/>
        <v>1320</v>
      </c>
      <c r="G39" s="217"/>
      <c r="H39" s="18"/>
      <c r="I39" s="221"/>
      <c r="J39" s="221"/>
      <c r="K39" s="221"/>
    </row>
    <row r="40" spans="1:11" s="3" customFormat="1" ht="25.5" customHeight="1" x14ac:dyDescent="0.25">
      <c r="A40" s="227" t="s">
        <v>29</v>
      </c>
      <c r="B40" s="228"/>
      <c r="C40" s="229"/>
      <c r="D40" s="215">
        <v>420</v>
      </c>
      <c r="E40" s="216"/>
      <c r="F40" s="215">
        <f t="shared" si="0"/>
        <v>420</v>
      </c>
      <c r="G40" s="217"/>
      <c r="H40" s="13"/>
      <c r="I40" s="218"/>
      <c r="J40" s="219"/>
      <c r="K40" s="220"/>
    </row>
    <row r="41" spans="1:11" s="3" customFormat="1" ht="19.5" customHeight="1" x14ac:dyDescent="0.25">
      <c r="A41" s="212" t="s">
        <v>59</v>
      </c>
      <c r="B41" s="213"/>
      <c r="C41" s="214"/>
      <c r="D41" s="215">
        <v>1680</v>
      </c>
      <c r="E41" s="216"/>
      <c r="F41" s="215">
        <f t="shared" si="0"/>
        <v>1680</v>
      </c>
      <c r="G41" s="217"/>
      <c r="H41" s="18"/>
      <c r="I41" s="218"/>
      <c r="J41" s="219"/>
      <c r="K41" s="220"/>
    </row>
    <row r="42" spans="1:11" s="3" customFormat="1" ht="29.25" customHeight="1" x14ac:dyDescent="0.25">
      <c r="A42" s="222" t="s">
        <v>17</v>
      </c>
      <c r="B42" s="223"/>
      <c r="C42" s="224"/>
      <c r="D42" s="202">
        <f>SUM(D43:E44)</f>
        <v>647511</v>
      </c>
      <c r="E42" s="203"/>
      <c r="F42" s="202">
        <f>H42+D42</f>
        <v>694311</v>
      </c>
      <c r="G42" s="203"/>
      <c r="H42" s="32">
        <f>SUM(H43:H45)</f>
        <v>46800</v>
      </c>
      <c r="I42" s="221"/>
      <c r="J42" s="221"/>
      <c r="K42" s="221"/>
    </row>
    <row r="43" spans="1:11" s="3" customFormat="1" ht="15" customHeight="1" x14ac:dyDescent="0.25">
      <c r="A43" s="227" t="s">
        <v>30</v>
      </c>
      <c r="B43" s="230"/>
      <c r="C43" s="231"/>
      <c r="D43" s="215">
        <v>642105</v>
      </c>
      <c r="E43" s="216"/>
      <c r="F43" s="215">
        <f>H43+D43</f>
        <v>642105</v>
      </c>
      <c r="G43" s="217"/>
      <c r="H43" s="33"/>
      <c r="I43" s="232"/>
      <c r="J43" s="233"/>
      <c r="K43" s="234"/>
    </row>
    <row r="44" spans="1:11" s="3" customFormat="1" ht="25.5" customHeight="1" x14ac:dyDescent="0.25">
      <c r="A44" s="227" t="s">
        <v>31</v>
      </c>
      <c r="B44" s="230"/>
      <c r="C44" s="231"/>
      <c r="D44" s="215">
        <v>5406</v>
      </c>
      <c r="E44" s="216"/>
      <c r="F44" s="215">
        <f>H44+D44</f>
        <v>5406</v>
      </c>
      <c r="G44" s="217"/>
      <c r="H44" s="13"/>
      <c r="I44" s="218"/>
      <c r="J44" s="219"/>
      <c r="K44" s="220"/>
    </row>
    <row r="45" spans="1:11" s="3" customFormat="1" ht="59.25" customHeight="1" x14ac:dyDescent="0.25">
      <c r="A45" s="227" t="s">
        <v>84</v>
      </c>
      <c r="B45" s="230"/>
      <c r="C45" s="231"/>
      <c r="D45" s="215"/>
      <c r="E45" s="216"/>
      <c r="F45" s="215">
        <f>H45+D45</f>
        <v>46800</v>
      </c>
      <c r="G45" s="217"/>
      <c r="H45" s="13">
        <v>46800</v>
      </c>
      <c r="I45" s="205" t="s">
        <v>105</v>
      </c>
      <c r="J45" s="274"/>
      <c r="K45" s="275"/>
    </row>
    <row r="46" spans="1:11" s="3" customFormat="1" ht="39" customHeight="1" x14ac:dyDescent="0.25">
      <c r="A46" s="222" t="s">
        <v>19</v>
      </c>
      <c r="B46" s="223"/>
      <c r="C46" s="224"/>
      <c r="D46" s="202">
        <f>SUM(D47:E60)</f>
        <v>746691.22</v>
      </c>
      <c r="E46" s="203"/>
      <c r="F46" s="202">
        <f>D46+H46</f>
        <v>697794.9</v>
      </c>
      <c r="G46" s="203"/>
      <c r="H46" s="32">
        <f>SUM(H47:H60)</f>
        <v>-48896.32</v>
      </c>
      <c r="I46" s="205"/>
      <c r="J46" s="206"/>
      <c r="K46" s="207"/>
    </row>
    <row r="47" spans="1:11" s="3" customFormat="1" ht="24.75" customHeight="1" x14ac:dyDescent="0.25">
      <c r="A47" s="227" t="s">
        <v>32</v>
      </c>
      <c r="B47" s="230"/>
      <c r="C47" s="231"/>
      <c r="D47" s="235">
        <v>22826</v>
      </c>
      <c r="E47" s="236"/>
      <c r="F47" s="215">
        <f t="shared" ref="F47:F60" si="1">D47+H47</f>
        <v>22826</v>
      </c>
      <c r="G47" s="217"/>
      <c r="H47" s="4"/>
      <c r="I47" s="218"/>
      <c r="J47" s="219"/>
      <c r="K47" s="220"/>
    </row>
    <row r="48" spans="1:11" s="3" customFormat="1" ht="61.5" customHeight="1" x14ac:dyDescent="0.25">
      <c r="A48" s="227" t="s">
        <v>33</v>
      </c>
      <c r="B48" s="230"/>
      <c r="C48" s="231"/>
      <c r="D48" s="235">
        <v>36400</v>
      </c>
      <c r="E48" s="236"/>
      <c r="F48" s="215">
        <f t="shared" si="1"/>
        <v>0</v>
      </c>
      <c r="G48" s="217"/>
      <c r="H48" s="13">
        <v>-36400</v>
      </c>
      <c r="I48" s="205" t="s">
        <v>110</v>
      </c>
      <c r="J48" s="274"/>
      <c r="K48" s="275"/>
    </row>
    <row r="49" spans="1:11" s="3" customFormat="1" ht="51.75" customHeight="1" x14ac:dyDescent="0.25">
      <c r="A49" s="227" t="s">
        <v>57</v>
      </c>
      <c r="B49" s="230"/>
      <c r="C49" s="231"/>
      <c r="D49" s="235">
        <v>19500</v>
      </c>
      <c r="E49" s="236"/>
      <c r="F49" s="215">
        <f t="shared" si="1"/>
        <v>19500</v>
      </c>
      <c r="G49" s="217"/>
      <c r="H49" s="5"/>
      <c r="I49" s="218"/>
      <c r="J49" s="219"/>
      <c r="K49" s="220"/>
    </row>
    <row r="50" spans="1:11" s="3" customFormat="1" ht="28.5" customHeight="1" x14ac:dyDescent="0.25">
      <c r="A50" s="227" t="s">
        <v>34</v>
      </c>
      <c r="B50" s="230"/>
      <c r="C50" s="231"/>
      <c r="D50" s="235">
        <v>6000</v>
      </c>
      <c r="E50" s="236"/>
      <c r="F50" s="215">
        <f t="shared" si="1"/>
        <v>6000</v>
      </c>
      <c r="G50" s="217"/>
      <c r="H50" s="5"/>
      <c r="I50" s="218"/>
      <c r="J50" s="219"/>
      <c r="K50" s="220"/>
    </row>
    <row r="51" spans="1:11" s="3" customFormat="1" ht="117" customHeight="1" x14ac:dyDescent="0.25">
      <c r="A51" s="227" t="s">
        <v>39</v>
      </c>
      <c r="B51" s="230"/>
      <c r="C51" s="231"/>
      <c r="D51" s="235">
        <f>21942+83510.4+10760</f>
        <v>116212.4</v>
      </c>
      <c r="E51" s="236"/>
      <c r="F51" s="215">
        <f t="shared" si="1"/>
        <v>116638.68</v>
      </c>
      <c r="G51" s="217"/>
      <c r="H51" s="18">
        <v>426.28</v>
      </c>
      <c r="I51" s="205" t="s">
        <v>93</v>
      </c>
      <c r="J51" s="274"/>
      <c r="K51" s="275"/>
    </row>
    <row r="52" spans="1:11" s="3" customFormat="1" ht="18" customHeight="1" x14ac:dyDescent="0.25">
      <c r="A52" s="227" t="s">
        <v>37</v>
      </c>
      <c r="B52" s="230"/>
      <c r="C52" s="231"/>
      <c r="D52" s="235">
        <v>65000</v>
      </c>
      <c r="E52" s="236"/>
      <c r="F52" s="215">
        <f t="shared" si="1"/>
        <v>65000</v>
      </c>
      <c r="G52" s="217"/>
      <c r="H52" s="13"/>
      <c r="I52" s="218"/>
      <c r="J52" s="219"/>
      <c r="K52" s="220"/>
    </row>
    <row r="53" spans="1:11" s="3" customFormat="1" ht="26.25" customHeight="1" x14ac:dyDescent="0.25">
      <c r="A53" s="227" t="s">
        <v>35</v>
      </c>
      <c r="B53" s="230"/>
      <c r="C53" s="231"/>
      <c r="D53" s="235">
        <v>6000</v>
      </c>
      <c r="E53" s="236"/>
      <c r="F53" s="215">
        <f t="shared" si="1"/>
        <v>6000</v>
      </c>
      <c r="G53" s="217"/>
      <c r="H53" s="5"/>
      <c r="I53" s="205"/>
      <c r="J53" s="206"/>
      <c r="K53" s="207"/>
    </row>
    <row r="54" spans="1:11" s="3" customFormat="1" ht="50.25" customHeight="1" x14ac:dyDescent="0.25">
      <c r="A54" s="227" t="s">
        <v>36</v>
      </c>
      <c r="B54" s="230"/>
      <c r="C54" s="231"/>
      <c r="D54" s="235">
        <v>38422.6</v>
      </c>
      <c r="E54" s="236"/>
      <c r="F54" s="215">
        <f t="shared" si="1"/>
        <v>25500</v>
      </c>
      <c r="G54" s="217"/>
      <c r="H54" s="13">
        <v>-12922.6</v>
      </c>
      <c r="I54" s="205" t="s">
        <v>94</v>
      </c>
      <c r="J54" s="274"/>
      <c r="K54" s="275"/>
    </row>
    <row r="55" spans="1:11" s="3" customFormat="1" ht="15" customHeight="1" x14ac:dyDescent="0.25">
      <c r="A55" s="227" t="s">
        <v>60</v>
      </c>
      <c r="B55" s="230"/>
      <c r="C55" s="231"/>
      <c r="D55" s="235">
        <v>10000</v>
      </c>
      <c r="E55" s="236"/>
      <c r="F55" s="215">
        <f t="shared" si="1"/>
        <v>10000</v>
      </c>
      <c r="G55" s="217"/>
      <c r="H55" s="5"/>
      <c r="I55" s="205"/>
      <c r="J55" s="206"/>
      <c r="K55" s="207"/>
    </row>
    <row r="56" spans="1:11" s="3" customFormat="1" ht="22.5" customHeight="1" x14ac:dyDescent="0.25">
      <c r="A56" s="227" t="s">
        <v>145</v>
      </c>
      <c r="B56" s="230"/>
      <c r="C56" s="231"/>
      <c r="D56" s="235">
        <v>50000</v>
      </c>
      <c r="E56" s="236"/>
      <c r="F56" s="215">
        <f t="shared" si="1"/>
        <v>50000</v>
      </c>
      <c r="G56" s="217"/>
      <c r="H56" s="5"/>
      <c r="I56" s="205"/>
      <c r="J56" s="206"/>
      <c r="K56" s="207"/>
    </row>
    <row r="57" spans="1:11" s="3" customFormat="1" ht="30" customHeight="1" x14ac:dyDescent="0.25">
      <c r="A57" s="227" t="s">
        <v>38</v>
      </c>
      <c r="B57" s="230"/>
      <c r="C57" s="231"/>
      <c r="D57" s="235">
        <v>20000</v>
      </c>
      <c r="E57" s="236"/>
      <c r="F57" s="215">
        <f t="shared" si="1"/>
        <v>20000</v>
      </c>
      <c r="G57" s="217"/>
      <c r="H57" s="5"/>
      <c r="I57" s="205"/>
      <c r="J57" s="206"/>
      <c r="K57" s="207"/>
    </row>
    <row r="58" spans="1:11" s="3" customFormat="1" ht="24.75" customHeight="1" x14ac:dyDescent="0.25">
      <c r="A58" s="227" t="s">
        <v>146</v>
      </c>
      <c r="B58" s="237"/>
      <c r="C58" s="238"/>
      <c r="D58" s="235">
        <v>156034.94</v>
      </c>
      <c r="E58" s="239"/>
      <c r="F58" s="215">
        <f t="shared" si="1"/>
        <v>156034.94</v>
      </c>
      <c r="G58" s="217"/>
      <c r="H58" s="5"/>
      <c r="I58" s="205"/>
      <c r="J58" s="206"/>
      <c r="K58" s="207"/>
    </row>
    <row r="59" spans="1:11" s="3" customFormat="1" ht="50.25" customHeight="1" x14ac:dyDescent="0.25">
      <c r="A59" s="227" t="s">
        <v>61</v>
      </c>
      <c r="B59" s="237"/>
      <c r="C59" s="238"/>
      <c r="D59" s="235">
        <v>100000</v>
      </c>
      <c r="E59" s="239"/>
      <c r="F59" s="215">
        <f t="shared" si="1"/>
        <v>100000</v>
      </c>
      <c r="G59" s="217"/>
      <c r="H59" s="5"/>
      <c r="I59" s="205"/>
      <c r="J59" s="206"/>
      <c r="K59" s="207"/>
    </row>
    <row r="60" spans="1:11" s="3" customFormat="1" ht="21.75" customHeight="1" x14ac:dyDescent="0.25">
      <c r="A60" s="227" t="s">
        <v>147</v>
      </c>
      <c r="B60" s="237"/>
      <c r="C60" s="238"/>
      <c r="D60" s="235">
        <v>100295.28</v>
      </c>
      <c r="E60" s="239"/>
      <c r="F60" s="215">
        <f t="shared" si="1"/>
        <v>100295.28</v>
      </c>
      <c r="G60" s="217"/>
      <c r="H60" s="5"/>
      <c r="I60" s="205"/>
      <c r="J60" s="206"/>
      <c r="K60" s="207"/>
    </row>
    <row r="61" spans="1:11" s="3" customFormat="1" ht="30.75" customHeight="1" x14ac:dyDescent="0.25">
      <c r="A61" s="222" t="s">
        <v>111</v>
      </c>
      <c r="B61" s="223"/>
      <c r="C61" s="224"/>
      <c r="D61" s="202">
        <f>SUM(D62:E75)</f>
        <v>2186710</v>
      </c>
      <c r="E61" s="203"/>
      <c r="F61" s="202">
        <f>SUM(F62:G75)</f>
        <v>2215966.3199999998</v>
      </c>
      <c r="G61" s="203"/>
      <c r="H61" s="32">
        <f>SUM(H62:H75)</f>
        <v>29256.320000000007</v>
      </c>
      <c r="I61" s="221"/>
      <c r="J61" s="221"/>
      <c r="K61" s="221"/>
    </row>
    <row r="62" spans="1:11" s="3" customFormat="1" ht="52.5" customHeight="1" x14ac:dyDescent="0.25">
      <c r="A62" s="227" t="s">
        <v>63</v>
      </c>
      <c r="B62" s="230"/>
      <c r="C62" s="231"/>
      <c r="D62" s="240">
        <v>36000</v>
      </c>
      <c r="E62" s="241"/>
      <c r="F62" s="240">
        <f t="shared" ref="F62:F75" si="2">D62+H62</f>
        <v>36000</v>
      </c>
      <c r="G62" s="242"/>
      <c r="H62" s="19"/>
      <c r="I62" s="218"/>
      <c r="J62" s="219"/>
      <c r="K62" s="220"/>
    </row>
    <row r="63" spans="1:11" s="3" customFormat="1" ht="25.5" customHeight="1" x14ac:dyDescent="0.25">
      <c r="A63" s="227" t="s">
        <v>40</v>
      </c>
      <c r="B63" s="230"/>
      <c r="C63" s="231"/>
      <c r="D63" s="240">
        <v>13000</v>
      </c>
      <c r="E63" s="241"/>
      <c r="F63" s="240">
        <f t="shared" si="2"/>
        <v>13000</v>
      </c>
      <c r="G63" s="242"/>
      <c r="H63" s="6"/>
      <c r="I63" s="218"/>
      <c r="J63" s="219"/>
      <c r="K63" s="220"/>
    </row>
    <row r="64" spans="1:11" s="3" customFormat="1" ht="68.25" customHeight="1" x14ac:dyDescent="0.25">
      <c r="A64" s="227" t="s">
        <v>41</v>
      </c>
      <c r="B64" s="230"/>
      <c r="C64" s="231"/>
      <c r="D64" s="240">
        <v>23000</v>
      </c>
      <c r="E64" s="241"/>
      <c r="F64" s="240">
        <f t="shared" si="2"/>
        <v>19242.599999999999</v>
      </c>
      <c r="G64" s="242"/>
      <c r="H64" s="19">
        <v>-3757.4</v>
      </c>
      <c r="I64" s="205" t="s">
        <v>94</v>
      </c>
      <c r="J64" s="274"/>
      <c r="K64" s="275"/>
    </row>
    <row r="65" spans="1:11" s="3" customFormat="1" ht="39" customHeight="1" x14ac:dyDescent="0.25">
      <c r="A65" s="227" t="s">
        <v>42</v>
      </c>
      <c r="B65" s="230"/>
      <c r="C65" s="231"/>
      <c r="D65" s="240">
        <v>30000</v>
      </c>
      <c r="E65" s="241"/>
      <c r="F65" s="240">
        <f t="shared" si="2"/>
        <v>30000</v>
      </c>
      <c r="G65" s="242"/>
      <c r="H65" s="7"/>
      <c r="I65" s="283"/>
      <c r="J65" s="284"/>
      <c r="K65" s="285"/>
    </row>
    <row r="66" spans="1:11" s="3" customFormat="1" ht="55.5" customHeight="1" x14ac:dyDescent="0.25">
      <c r="A66" s="227" t="s">
        <v>43</v>
      </c>
      <c r="B66" s="230"/>
      <c r="C66" s="231"/>
      <c r="D66" s="240">
        <v>10400</v>
      </c>
      <c r="E66" s="241"/>
      <c r="F66" s="240">
        <f t="shared" si="2"/>
        <v>0</v>
      </c>
      <c r="G66" s="242"/>
      <c r="H66" s="19">
        <v>-10400</v>
      </c>
      <c r="I66" s="205" t="s">
        <v>110</v>
      </c>
      <c r="J66" s="274"/>
      <c r="K66" s="275"/>
    </row>
    <row r="67" spans="1:11" s="3" customFormat="1" ht="29.25" customHeight="1" x14ac:dyDescent="0.25">
      <c r="A67" s="227" t="s">
        <v>44</v>
      </c>
      <c r="B67" s="230"/>
      <c r="C67" s="231"/>
      <c r="D67" s="240">
        <v>34200</v>
      </c>
      <c r="E67" s="241"/>
      <c r="F67" s="240">
        <f t="shared" si="2"/>
        <v>34200</v>
      </c>
      <c r="G67" s="242"/>
      <c r="H67" s="6"/>
      <c r="I67" s="280"/>
      <c r="J67" s="281"/>
      <c r="K67" s="282"/>
    </row>
    <row r="68" spans="1:11" s="3" customFormat="1" ht="39" customHeight="1" x14ac:dyDescent="0.25">
      <c r="A68" s="227" t="s">
        <v>45</v>
      </c>
      <c r="B68" s="230"/>
      <c r="C68" s="231"/>
      <c r="D68" s="240">
        <v>302400</v>
      </c>
      <c r="E68" s="241"/>
      <c r="F68" s="240">
        <f t="shared" si="2"/>
        <v>198700</v>
      </c>
      <c r="G68" s="242"/>
      <c r="H68" s="19">
        <v>-103700</v>
      </c>
      <c r="I68" s="205" t="s">
        <v>148</v>
      </c>
      <c r="J68" s="274"/>
      <c r="K68" s="275"/>
    </row>
    <row r="69" spans="1:11" s="3" customFormat="1" ht="15" customHeight="1" x14ac:dyDescent="0.25">
      <c r="A69" s="227" t="s">
        <v>69</v>
      </c>
      <c r="B69" s="230"/>
      <c r="C69" s="231"/>
      <c r="D69" s="215">
        <v>5000</v>
      </c>
      <c r="E69" s="216"/>
      <c r="F69" s="215">
        <f t="shared" ref="F69:F74" si="3">D69+H69</f>
        <v>5000</v>
      </c>
      <c r="G69" s="217"/>
      <c r="H69" s="4"/>
      <c r="I69" s="232"/>
      <c r="J69" s="233"/>
      <c r="K69" s="234"/>
    </row>
    <row r="70" spans="1:11" s="3" customFormat="1" ht="83.25" customHeight="1" x14ac:dyDescent="0.25">
      <c r="A70" s="227" t="s">
        <v>67</v>
      </c>
      <c r="B70" s="230"/>
      <c r="C70" s="231"/>
      <c r="D70" s="215"/>
      <c r="E70" s="216"/>
      <c r="F70" s="215">
        <f t="shared" si="3"/>
        <v>14160</v>
      </c>
      <c r="G70" s="217"/>
      <c r="H70" s="13">
        <v>14160</v>
      </c>
      <c r="I70" s="292" t="s">
        <v>88</v>
      </c>
      <c r="J70" s="293"/>
      <c r="K70" s="294"/>
    </row>
    <row r="71" spans="1:11" s="3" customFormat="1" ht="109.5" customHeight="1" x14ac:dyDescent="0.25">
      <c r="A71" s="227" t="s">
        <v>68</v>
      </c>
      <c r="B71" s="230"/>
      <c r="C71" s="231"/>
      <c r="D71" s="215"/>
      <c r="E71" s="216"/>
      <c r="F71" s="215">
        <f t="shared" si="3"/>
        <v>13000</v>
      </c>
      <c r="G71" s="217"/>
      <c r="H71" s="13">
        <v>13000</v>
      </c>
      <c r="I71" s="289"/>
      <c r="J71" s="290"/>
      <c r="K71" s="291"/>
    </row>
    <row r="72" spans="1:11" s="3" customFormat="1" ht="50.25" customHeight="1" x14ac:dyDescent="0.25">
      <c r="A72" s="268" t="s">
        <v>97</v>
      </c>
      <c r="B72" s="269"/>
      <c r="C72" s="270"/>
      <c r="D72" s="271"/>
      <c r="E72" s="272"/>
      <c r="F72" s="271">
        <f t="shared" si="3"/>
        <v>4000</v>
      </c>
      <c r="G72" s="273"/>
      <c r="H72" s="19">
        <v>4000</v>
      </c>
      <c r="I72" s="205" t="s">
        <v>149</v>
      </c>
      <c r="J72" s="274"/>
      <c r="K72" s="275"/>
    </row>
    <row r="73" spans="1:11" s="3" customFormat="1" ht="60" customHeight="1" x14ac:dyDescent="0.25">
      <c r="A73" s="227" t="s">
        <v>82</v>
      </c>
      <c r="B73" s="230"/>
      <c r="C73" s="231"/>
      <c r="D73" s="240"/>
      <c r="E73" s="241"/>
      <c r="F73" s="240">
        <f t="shared" si="3"/>
        <v>50000</v>
      </c>
      <c r="G73" s="242"/>
      <c r="H73" s="19">
        <v>50000</v>
      </c>
      <c r="I73" s="205" t="s">
        <v>89</v>
      </c>
      <c r="J73" s="274"/>
      <c r="K73" s="275"/>
    </row>
    <row r="74" spans="1:11" s="3" customFormat="1" ht="50.25" customHeight="1" x14ac:dyDescent="0.25">
      <c r="A74" s="227" t="s">
        <v>83</v>
      </c>
      <c r="B74" s="230"/>
      <c r="C74" s="231"/>
      <c r="D74" s="240"/>
      <c r="E74" s="241"/>
      <c r="F74" s="271">
        <f t="shared" si="3"/>
        <v>65953.72</v>
      </c>
      <c r="G74" s="273"/>
      <c r="H74" s="19">
        <v>65953.72</v>
      </c>
      <c r="I74" s="205" t="s">
        <v>91</v>
      </c>
      <c r="J74" s="274"/>
      <c r="K74" s="275"/>
    </row>
    <row r="75" spans="1:11" s="3" customFormat="1" ht="25.5" customHeight="1" x14ac:dyDescent="0.25">
      <c r="A75" s="227" t="s">
        <v>75</v>
      </c>
      <c r="B75" s="230"/>
      <c r="C75" s="231"/>
      <c r="D75" s="240">
        <f>823620+909090</f>
        <v>1732710</v>
      </c>
      <c r="E75" s="241"/>
      <c r="F75" s="240">
        <f t="shared" si="2"/>
        <v>1732710</v>
      </c>
      <c r="G75" s="242"/>
      <c r="H75" s="6"/>
      <c r="I75" s="218"/>
      <c r="J75" s="219"/>
      <c r="K75" s="220"/>
    </row>
    <row r="76" spans="1:11" s="3" customFormat="1" ht="45.75" hidden="1" customHeight="1" x14ac:dyDescent="0.25">
      <c r="A76" s="222" t="s">
        <v>21</v>
      </c>
      <c r="B76" s="223"/>
      <c r="C76" s="224"/>
      <c r="D76" s="202">
        <f>SUM(D77:E77)</f>
        <v>0</v>
      </c>
      <c r="E76" s="203"/>
      <c r="F76" s="202">
        <f>D76+H76</f>
        <v>0</v>
      </c>
      <c r="G76" s="203"/>
      <c r="H76" s="32">
        <f>SUM(H77:H77)</f>
        <v>0</v>
      </c>
      <c r="I76" s="221"/>
      <c r="J76" s="221"/>
      <c r="K76" s="221"/>
    </row>
    <row r="77" spans="1:11" s="3" customFormat="1" ht="27.75" hidden="1" customHeight="1" x14ac:dyDescent="0.25">
      <c r="A77" s="227" t="s">
        <v>65</v>
      </c>
      <c r="B77" s="230"/>
      <c r="C77" s="231"/>
      <c r="D77" s="215"/>
      <c r="E77" s="216"/>
      <c r="F77" s="215">
        <f>D77+H77</f>
        <v>0</v>
      </c>
      <c r="G77" s="217"/>
      <c r="H77" s="5"/>
      <c r="I77" s="218"/>
      <c r="J77" s="219"/>
      <c r="K77" s="220"/>
    </row>
    <row r="78" spans="1:11" s="3" customFormat="1" ht="43.5" customHeight="1" x14ac:dyDescent="0.25">
      <c r="A78" s="222" t="s">
        <v>22</v>
      </c>
      <c r="B78" s="223"/>
      <c r="C78" s="224"/>
      <c r="D78" s="202">
        <f>SUM(D79:E86)</f>
        <v>385836</v>
      </c>
      <c r="E78" s="203"/>
      <c r="F78" s="202">
        <f>D78+H78</f>
        <v>385836</v>
      </c>
      <c r="G78" s="203"/>
      <c r="H78" s="32">
        <f>SUM(H82:H86)</f>
        <v>0</v>
      </c>
      <c r="I78" s="221"/>
      <c r="J78" s="221"/>
      <c r="K78" s="221"/>
    </row>
    <row r="79" spans="1:11" s="3" customFormat="1" ht="15" customHeight="1" x14ac:dyDescent="0.25">
      <c r="A79" s="227" t="s">
        <v>46</v>
      </c>
      <c r="B79" s="230"/>
      <c r="C79" s="231"/>
      <c r="D79" s="215">
        <v>1600</v>
      </c>
      <c r="E79" s="216"/>
      <c r="F79" s="215">
        <f t="shared" ref="F79:F86" si="4">D79+H79</f>
        <v>1600</v>
      </c>
      <c r="G79" s="217"/>
      <c r="H79" s="15"/>
      <c r="I79" s="232"/>
      <c r="J79" s="233"/>
      <c r="K79" s="234"/>
    </row>
    <row r="80" spans="1:11" s="3" customFormat="1" ht="21" customHeight="1" x14ac:dyDescent="0.25">
      <c r="A80" s="227" t="s">
        <v>132</v>
      </c>
      <c r="B80" s="230"/>
      <c r="C80" s="231"/>
      <c r="D80" s="215">
        <v>15000</v>
      </c>
      <c r="E80" s="216"/>
      <c r="F80" s="215">
        <f t="shared" si="4"/>
        <v>15000</v>
      </c>
      <c r="G80" s="217"/>
      <c r="H80" s="13"/>
      <c r="I80" s="218"/>
      <c r="J80" s="219"/>
      <c r="K80" s="220"/>
    </row>
    <row r="81" spans="1:11" s="3" customFormat="1" ht="17.25" customHeight="1" x14ac:dyDescent="0.25">
      <c r="A81" s="227" t="s">
        <v>133</v>
      </c>
      <c r="B81" s="230"/>
      <c r="C81" s="231"/>
      <c r="D81" s="215">
        <v>300000</v>
      </c>
      <c r="E81" s="216"/>
      <c r="F81" s="215">
        <f>D81+H81</f>
        <v>300000</v>
      </c>
      <c r="G81" s="217"/>
      <c r="H81" s="13"/>
      <c r="I81" s="218"/>
      <c r="J81" s="219"/>
      <c r="K81" s="220"/>
    </row>
    <row r="82" spans="1:11" s="3" customFormat="1" ht="95.25" customHeight="1" x14ac:dyDescent="0.25">
      <c r="A82" s="227" t="s">
        <v>116</v>
      </c>
      <c r="B82" s="230"/>
      <c r="C82" s="231"/>
      <c r="D82" s="215">
        <v>11125</v>
      </c>
      <c r="E82" s="216"/>
      <c r="F82" s="215">
        <f t="shared" si="4"/>
        <v>11125</v>
      </c>
      <c r="G82" s="217"/>
      <c r="H82" s="4"/>
      <c r="I82" s="232"/>
      <c r="J82" s="233"/>
      <c r="K82" s="234"/>
    </row>
    <row r="83" spans="1:11" s="3" customFormat="1" ht="196.5" customHeight="1" x14ac:dyDescent="0.25">
      <c r="A83" s="227" t="s">
        <v>115</v>
      </c>
      <c r="B83" s="230"/>
      <c r="C83" s="231"/>
      <c r="D83" s="215">
        <f>11200+20912.88</f>
        <v>32112.880000000001</v>
      </c>
      <c r="E83" s="216"/>
      <c r="F83" s="215">
        <f t="shared" si="4"/>
        <v>32112.880000000001</v>
      </c>
      <c r="G83" s="217"/>
      <c r="H83" s="13"/>
      <c r="I83" s="218"/>
      <c r="J83" s="219"/>
      <c r="K83" s="220"/>
    </row>
    <row r="84" spans="1:11" s="3" customFormat="1" ht="28.5" customHeight="1" x14ac:dyDescent="0.25">
      <c r="A84" s="227" t="s">
        <v>113</v>
      </c>
      <c r="B84" s="230"/>
      <c r="C84" s="231"/>
      <c r="D84" s="215">
        <v>8604.2199999999993</v>
      </c>
      <c r="E84" s="216"/>
      <c r="F84" s="215">
        <f t="shared" si="4"/>
        <v>8604.2199999999993</v>
      </c>
      <c r="G84" s="217"/>
      <c r="H84" s="13"/>
      <c r="I84" s="218"/>
      <c r="J84" s="219"/>
      <c r="K84" s="220"/>
    </row>
    <row r="85" spans="1:11" s="3" customFormat="1" ht="77.25" customHeight="1" x14ac:dyDescent="0.25">
      <c r="A85" s="227" t="s">
        <v>114</v>
      </c>
      <c r="B85" s="230"/>
      <c r="C85" s="231"/>
      <c r="D85" s="215">
        <v>13245</v>
      </c>
      <c r="E85" s="216"/>
      <c r="F85" s="215">
        <f t="shared" si="4"/>
        <v>13245</v>
      </c>
      <c r="G85" s="217"/>
      <c r="H85" s="15"/>
      <c r="I85" s="232"/>
      <c r="J85" s="233"/>
      <c r="K85" s="234"/>
    </row>
    <row r="86" spans="1:11" s="3" customFormat="1" ht="81.75" customHeight="1" x14ac:dyDescent="0.25">
      <c r="A86" s="227" t="s">
        <v>134</v>
      </c>
      <c r="B86" s="230"/>
      <c r="C86" s="231"/>
      <c r="D86" s="215">
        <v>4148.8999999999996</v>
      </c>
      <c r="E86" s="216"/>
      <c r="F86" s="215">
        <f t="shared" si="4"/>
        <v>4148.8999999999996</v>
      </c>
      <c r="G86" s="217"/>
      <c r="H86" s="14"/>
      <c r="I86" s="232"/>
      <c r="J86" s="233"/>
      <c r="K86" s="234"/>
    </row>
    <row r="87" spans="1:11" s="3" customFormat="1" ht="72.75" customHeight="1" x14ac:dyDescent="0.25">
      <c r="A87" s="222" t="s">
        <v>66</v>
      </c>
      <c r="B87" s="223"/>
      <c r="C87" s="224"/>
      <c r="D87" s="202">
        <f>SUM(D88:E89)</f>
        <v>27160</v>
      </c>
      <c r="E87" s="203"/>
      <c r="F87" s="202">
        <f>D87+H87</f>
        <v>0</v>
      </c>
      <c r="G87" s="203"/>
      <c r="H87" s="32">
        <f>SUM(H88:H89)</f>
        <v>-27160</v>
      </c>
      <c r="I87" s="221"/>
      <c r="J87" s="221"/>
      <c r="K87" s="221"/>
    </row>
    <row r="88" spans="1:11" s="3" customFormat="1" ht="22.5" customHeight="1" x14ac:dyDescent="0.25">
      <c r="A88" s="227" t="s">
        <v>67</v>
      </c>
      <c r="B88" s="230"/>
      <c r="C88" s="231"/>
      <c r="D88" s="215">
        <v>14160</v>
      </c>
      <c r="E88" s="216"/>
      <c r="F88" s="215">
        <f>D88+H88</f>
        <v>0</v>
      </c>
      <c r="G88" s="217"/>
      <c r="H88" s="13">
        <v>-14160</v>
      </c>
      <c r="I88" s="286" t="s">
        <v>92</v>
      </c>
      <c r="J88" s="287"/>
      <c r="K88" s="288"/>
    </row>
    <row r="89" spans="1:11" s="3" customFormat="1" ht="18.75" customHeight="1" x14ac:dyDescent="0.25">
      <c r="A89" s="227" t="s">
        <v>68</v>
      </c>
      <c r="B89" s="230"/>
      <c r="C89" s="231"/>
      <c r="D89" s="215">
        <v>13000</v>
      </c>
      <c r="E89" s="216"/>
      <c r="F89" s="215">
        <f>D89+H89</f>
        <v>0</v>
      </c>
      <c r="G89" s="217"/>
      <c r="H89" s="13">
        <v>-13000</v>
      </c>
      <c r="I89" s="289"/>
      <c r="J89" s="290"/>
      <c r="K89" s="291"/>
    </row>
    <row r="90" spans="1:11" s="3" customFormat="1" x14ac:dyDescent="0.25">
      <c r="A90" s="245" t="s">
        <v>11</v>
      </c>
      <c r="B90" s="245"/>
      <c r="C90" s="245"/>
      <c r="D90" s="246">
        <f>D34+D35+D36+D42+D46+D61+D76+D78+D87</f>
        <v>8361831</v>
      </c>
      <c r="E90" s="247"/>
      <c r="F90" s="246">
        <f>F34+F35+F36+F42+F46+F61+F76+F78+F87</f>
        <v>8361831</v>
      </c>
      <c r="G90" s="247"/>
      <c r="H90" s="28">
        <f>H34+H35+H36+H42+H46+H61+H78+H87</f>
        <v>0</v>
      </c>
      <c r="I90" s="197"/>
      <c r="J90" s="197"/>
      <c r="K90" s="197"/>
    </row>
    <row r="91" spans="1:11" s="3" customFormat="1" x14ac:dyDescent="0.25">
      <c r="A91" s="10"/>
      <c r="B91" s="10"/>
      <c r="C91" s="10"/>
      <c r="D91" s="11"/>
      <c r="E91" s="11"/>
      <c r="F91" s="11"/>
      <c r="G91" s="11"/>
      <c r="H91" s="11"/>
      <c r="I91" s="12"/>
      <c r="J91" s="12"/>
      <c r="K91" s="12"/>
    </row>
    <row r="92" spans="1:11" hidden="1" x14ac:dyDescent="0.25"/>
    <row r="93" spans="1:11" hidden="1" x14ac:dyDescent="0.25">
      <c r="A93" s="248" t="s">
        <v>23</v>
      </c>
      <c r="B93" s="248"/>
      <c r="C93" s="248"/>
      <c r="D93" s="248"/>
      <c r="E93" s="248"/>
      <c r="F93" s="248"/>
      <c r="G93" s="248"/>
      <c r="H93" s="248"/>
      <c r="I93" s="248"/>
      <c r="J93" s="248"/>
      <c r="K93" s="248"/>
    </row>
    <row r="94" spans="1:11" ht="8.25" hidden="1" customHeight="1" x14ac:dyDescent="0.25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</row>
    <row r="95" spans="1:11" hidden="1" x14ac:dyDescent="0.25">
      <c r="A95" s="197"/>
      <c r="B95" s="197"/>
      <c r="C95" s="197"/>
      <c r="D95" s="182" t="s">
        <v>5</v>
      </c>
      <c r="E95" s="182"/>
      <c r="F95" s="182" t="s">
        <v>6</v>
      </c>
      <c r="G95" s="182"/>
      <c r="H95" s="27" t="s">
        <v>14</v>
      </c>
      <c r="I95" s="198" t="s">
        <v>13</v>
      </c>
      <c r="J95" s="199"/>
      <c r="K95" s="200"/>
    </row>
    <row r="96" spans="1:11" ht="33" hidden="1" customHeight="1" x14ac:dyDescent="0.25">
      <c r="A96" s="222" t="s">
        <v>20</v>
      </c>
      <c r="B96" s="223"/>
      <c r="C96" s="224"/>
      <c r="D96" s="243">
        <f>D97</f>
        <v>450000</v>
      </c>
      <c r="E96" s="244"/>
      <c r="F96" s="243">
        <f>F97+F99</f>
        <v>500000</v>
      </c>
      <c r="G96" s="244"/>
      <c r="H96" s="24">
        <f>H97+H99</f>
        <v>0</v>
      </c>
      <c r="I96" s="197"/>
      <c r="J96" s="197"/>
      <c r="K96" s="197"/>
    </row>
    <row r="97" spans="1:11" ht="15" hidden="1" customHeight="1" x14ac:dyDescent="0.25">
      <c r="A97" s="249" t="s">
        <v>45</v>
      </c>
      <c r="B97" s="250"/>
      <c r="C97" s="251"/>
      <c r="D97" s="252">
        <v>450000</v>
      </c>
      <c r="E97" s="253"/>
      <c r="F97" s="252">
        <f>D97+H97</f>
        <v>450000</v>
      </c>
      <c r="G97" s="254"/>
      <c r="H97" s="9"/>
      <c r="I97" s="218"/>
      <c r="J97" s="219"/>
      <c r="K97" s="220"/>
    </row>
    <row r="98" spans="1:11" ht="33" hidden="1" customHeight="1" x14ac:dyDescent="0.25">
      <c r="A98" s="222" t="s">
        <v>70</v>
      </c>
      <c r="B98" s="223"/>
      <c r="C98" s="224"/>
      <c r="D98" s="243">
        <f>D99</f>
        <v>50000</v>
      </c>
      <c r="E98" s="244"/>
      <c r="F98" s="243">
        <f>F99+F101</f>
        <v>50000</v>
      </c>
      <c r="G98" s="244"/>
      <c r="H98" s="24">
        <f>H99+H101</f>
        <v>0</v>
      </c>
      <c r="I98" s="197"/>
      <c r="J98" s="197"/>
      <c r="K98" s="197"/>
    </row>
    <row r="99" spans="1:11" ht="15.75" hidden="1" customHeight="1" x14ac:dyDescent="0.25">
      <c r="A99" s="249" t="s">
        <v>71</v>
      </c>
      <c r="B99" s="250"/>
      <c r="C99" s="251"/>
      <c r="D99" s="252">
        <v>50000</v>
      </c>
      <c r="E99" s="253"/>
      <c r="F99" s="252">
        <f>D99+H99</f>
        <v>50000</v>
      </c>
      <c r="G99" s="254"/>
      <c r="H99" s="9"/>
      <c r="I99" s="218"/>
      <c r="J99" s="219"/>
      <c r="K99" s="220"/>
    </row>
    <row r="100" spans="1:11" hidden="1" x14ac:dyDescent="0.25">
      <c r="A100" s="245" t="s">
        <v>11</v>
      </c>
      <c r="B100" s="245"/>
      <c r="C100" s="245"/>
      <c r="D100" s="246">
        <f>D96+D98</f>
        <v>500000</v>
      </c>
      <c r="E100" s="247"/>
      <c r="F100" s="246">
        <f>F96</f>
        <v>500000</v>
      </c>
      <c r="G100" s="247"/>
      <c r="H100" s="28">
        <f>H96</f>
        <v>0</v>
      </c>
      <c r="I100" s="197"/>
      <c r="J100" s="197"/>
      <c r="K100" s="197"/>
    </row>
    <row r="101" spans="1:11" x14ac:dyDescent="0.25">
      <c r="A101" s="10"/>
      <c r="B101" s="10"/>
      <c r="C101" s="10"/>
      <c r="D101" s="11"/>
      <c r="E101" s="11"/>
      <c r="F101" s="11"/>
      <c r="G101" s="11"/>
      <c r="H101" s="11"/>
      <c r="I101" s="12"/>
      <c r="J101" s="12"/>
      <c r="K101" s="12"/>
    </row>
    <row r="102" spans="1:11" ht="16.5" customHeight="1" x14ac:dyDescent="0.25">
      <c r="A102" s="261" t="s">
        <v>108</v>
      </c>
      <c r="B102" s="261"/>
      <c r="C102" s="261"/>
      <c r="D102" s="261"/>
      <c r="E102" s="261"/>
      <c r="F102" s="261"/>
      <c r="G102" s="261"/>
      <c r="H102" s="261"/>
      <c r="I102" s="261"/>
      <c r="J102" s="261"/>
      <c r="K102" s="261"/>
    </row>
    <row r="104" spans="1:11" x14ac:dyDescent="0.25">
      <c r="A104" s="197"/>
      <c r="B104" s="197"/>
      <c r="C104" s="197"/>
      <c r="D104" s="182" t="s">
        <v>5</v>
      </c>
      <c r="E104" s="182"/>
      <c r="F104" s="182" t="s">
        <v>6</v>
      </c>
      <c r="G104" s="182"/>
      <c r="H104" s="27" t="s">
        <v>14</v>
      </c>
      <c r="I104" s="198" t="s">
        <v>13</v>
      </c>
      <c r="J104" s="199"/>
      <c r="K104" s="200"/>
    </row>
    <row r="105" spans="1:11" ht="21" customHeight="1" x14ac:dyDescent="0.25">
      <c r="A105" s="262" t="s">
        <v>15</v>
      </c>
      <c r="B105" s="262"/>
      <c r="C105" s="262"/>
      <c r="D105" s="202">
        <v>375261.68</v>
      </c>
      <c r="E105" s="203"/>
      <c r="F105" s="202">
        <f>D105+H105</f>
        <v>375261.68</v>
      </c>
      <c r="G105" s="204"/>
      <c r="H105" s="33"/>
      <c r="I105" s="263"/>
      <c r="J105" s="264"/>
      <c r="K105" s="264"/>
    </row>
    <row r="106" spans="1:11" ht="28.5" customHeight="1" x14ac:dyDescent="0.25">
      <c r="A106" s="255" t="s">
        <v>16</v>
      </c>
      <c r="B106" s="256"/>
      <c r="C106" s="257"/>
      <c r="D106" s="202">
        <v>113329.03</v>
      </c>
      <c r="E106" s="203"/>
      <c r="F106" s="202">
        <f>D106+H106</f>
        <v>113329.03</v>
      </c>
      <c r="G106" s="204"/>
      <c r="H106" s="33"/>
      <c r="I106" s="258"/>
      <c r="J106" s="259"/>
      <c r="K106" s="260"/>
    </row>
    <row r="107" spans="1:11" s="3" customFormat="1" ht="39" customHeight="1" x14ac:dyDescent="0.25">
      <c r="A107" s="222" t="s">
        <v>19</v>
      </c>
      <c r="B107" s="223"/>
      <c r="C107" s="224"/>
      <c r="D107" s="202">
        <f>D108+D109+D110</f>
        <v>222000</v>
      </c>
      <c r="E107" s="203"/>
      <c r="F107" s="202">
        <f>F108+F109+F110</f>
        <v>181000</v>
      </c>
      <c r="G107" s="203"/>
      <c r="H107" s="32">
        <f>SUM(H108:H110)</f>
        <v>-41000</v>
      </c>
      <c r="I107" s="205"/>
      <c r="J107" s="206"/>
      <c r="K107" s="207"/>
    </row>
    <row r="108" spans="1:11" s="3" customFormat="1" ht="42" customHeight="1" x14ac:dyDescent="0.25">
      <c r="A108" s="227" t="s">
        <v>106</v>
      </c>
      <c r="B108" s="230"/>
      <c r="C108" s="231"/>
      <c r="D108" s="235">
        <v>146000</v>
      </c>
      <c r="E108" s="236"/>
      <c r="F108" s="215">
        <f t="shared" ref="F108:F119" si="5">D108+H108</f>
        <v>146000</v>
      </c>
      <c r="G108" s="217"/>
      <c r="H108" s="4"/>
      <c r="I108" s="218"/>
      <c r="J108" s="219"/>
      <c r="K108" s="220"/>
    </row>
    <row r="109" spans="1:11" s="3" customFormat="1" ht="19.5" customHeight="1" x14ac:dyDescent="0.25">
      <c r="A109" s="227" t="s">
        <v>72</v>
      </c>
      <c r="B109" s="230"/>
      <c r="C109" s="231"/>
      <c r="D109" s="235">
        <v>35000</v>
      </c>
      <c r="E109" s="236"/>
      <c r="F109" s="215">
        <f t="shared" si="5"/>
        <v>35000</v>
      </c>
      <c r="G109" s="217"/>
      <c r="H109" s="13"/>
      <c r="I109" s="218"/>
      <c r="J109" s="219"/>
      <c r="K109" s="220"/>
    </row>
    <row r="110" spans="1:11" s="3" customFormat="1" ht="39.75" customHeight="1" x14ac:dyDescent="0.25">
      <c r="A110" s="227" t="s">
        <v>73</v>
      </c>
      <c r="B110" s="230"/>
      <c r="C110" s="231"/>
      <c r="D110" s="235">
        <v>41000</v>
      </c>
      <c r="E110" s="236"/>
      <c r="F110" s="215">
        <f t="shared" si="5"/>
        <v>0</v>
      </c>
      <c r="G110" s="217"/>
      <c r="H110" s="13">
        <v>-41000</v>
      </c>
      <c r="I110" s="205" t="s">
        <v>112</v>
      </c>
      <c r="J110" s="274"/>
      <c r="K110" s="275"/>
    </row>
    <row r="111" spans="1:11" ht="30" customHeight="1" x14ac:dyDescent="0.25">
      <c r="A111" s="222" t="s">
        <v>111</v>
      </c>
      <c r="B111" s="223"/>
      <c r="C111" s="224"/>
      <c r="D111" s="202">
        <f>SUM(D112:E113)</f>
        <v>699450</v>
      </c>
      <c r="E111" s="203"/>
      <c r="F111" s="202">
        <f t="shared" si="5"/>
        <v>782450</v>
      </c>
      <c r="G111" s="204"/>
      <c r="H111" s="32">
        <f>SUM(H112:H115)</f>
        <v>83000</v>
      </c>
      <c r="I111" s="197"/>
      <c r="J111" s="197"/>
      <c r="K111" s="197"/>
    </row>
    <row r="112" spans="1:11" s="3" customFormat="1" ht="23.25" customHeight="1" x14ac:dyDescent="0.25">
      <c r="A112" s="227" t="s">
        <v>74</v>
      </c>
      <c r="B112" s="230"/>
      <c r="C112" s="231"/>
      <c r="D112" s="215">
        <v>505050</v>
      </c>
      <c r="E112" s="216"/>
      <c r="F112" s="215">
        <f t="shared" si="5"/>
        <v>505050</v>
      </c>
      <c r="G112" s="214"/>
      <c r="H112" s="8"/>
      <c r="I112" s="232"/>
      <c r="J112" s="233"/>
      <c r="K112" s="234"/>
    </row>
    <row r="113" spans="1:11" s="3" customFormat="1" ht="23.25" customHeight="1" x14ac:dyDescent="0.25">
      <c r="A113" s="227" t="s">
        <v>47</v>
      </c>
      <c r="B113" s="230"/>
      <c r="C113" s="231"/>
      <c r="D113" s="215">
        <v>194400</v>
      </c>
      <c r="E113" s="216"/>
      <c r="F113" s="215">
        <f t="shared" si="5"/>
        <v>194400</v>
      </c>
      <c r="G113" s="214"/>
      <c r="H113" s="17"/>
      <c r="I113" s="205"/>
      <c r="J113" s="206"/>
      <c r="K113" s="207"/>
    </row>
    <row r="114" spans="1:11" s="3" customFormat="1" ht="51.75" customHeight="1" x14ac:dyDescent="0.25">
      <c r="A114" s="227" t="s">
        <v>85</v>
      </c>
      <c r="B114" s="230"/>
      <c r="C114" s="231"/>
      <c r="D114" s="215"/>
      <c r="E114" s="216"/>
      <c r="F114" s="215">
        <f t="shared" si="5"/>
        <v>41000</v>
      </c>
      <c r="G114" s="214"/>
      <c r="H114" s="13">
        <v>41000</v>
      </c>
      <c r="I114" s="205" t="s">
        <v>95</v>
      </c>
      <c r="J114" s="274"/>
      <c r="K114" s="275"/>
    </row>
    <row r="115" spans="1:11" s="3" customFormat="1" ht="189" customHeight="1" x14ac:dyDescent="0.25">
      <c r="A115" s="227" t="s">
        <v>81</v>
      </c>
      <c r="B115" s="230"/>
      <c r="C115" s="231"/>
      <c r="D115" s="215">
        <v>0</v>
      </c>
      <c r="E115" s="216"/>
      <c r="F115" s="215">
        <f t="shared" si="5"/>
        <v>42000</v>
      </c>
      <c r="G115" s="217"/>
      <c r="H115" s="13">
        <v>42000</v>
      </c>
      <c r="I115" s="218" t="s">
        <v>88</v>
      </c>
      <c r="J115" s="219"/>
      <c r="K115" s="220"/>
    </row>
    <row r="116" spans="1:11" ht="30" customHeight="1" x14ac:dyDescent="0.25">
      <c r="A116" s="222" t="s">
        <v>64</v>
      </c>
      <c r="B116" s="223"/>
      <c r="C116" s="224"/>
      <c r="D116" s="202">
        <f>D117</f>
        <v>11520</v>
      </c>
      <c r="E116" s="203"/>
      <c r="F116" s="202">
        <f t="shared" si="5"/>
        <v>11520</v>
      </c>
      <c r="G116" s="204"/>
      <c r="H116" s="32">
        <f>SUM(H117:H118)</f>
        <v>0</v>
      </c>
      <c r="I116" s="197"/>
      <c r="J116" s="197"/>
      <c r="K116" s="197"/>
    </row>
    <row r="117" spans="1:11" s="3" customFormat="1" ht="23.25" customHeight="1" x14ac:dyDescent="0.25">
      <c r="A117" s="227" t="s">
        <v>76</v>
      </c>
      <c r="B117" s="230"/>
      <c r="C117" s="231"/>
      <c r="D117" s="215">
        <v>11520</v>
      </c>
      <c r="E117" s="216"/>
      <c r="F117" s="215">
        <f t="shared" si="5"/>
        <v>11520</v>
      </c>
      <c r="G117" s="214"/>
      <c r="H117" s="8"/>
      <c r="I117" s="232"/>
      <c r="J117" s="233"/>
      <c r="K117" s="234"/>
    </row>
    <row r="118" spans="1:11" ht="30" customHeight="1" x14ac:dyDescent="0.25">
      <c r="A118" s="222" t="s">
        <v>51</v>
      </c>
      <c r="B118" s="223"/>
      <c r="C118" s="224"/>
      <c r="D118" s="202">
        <f>SUM(D119:E121)</f>
        <v>107090.22</v>
      </c>
      <c r="E118" s="265"/>
      <c r="F118" s="202">
        <f t="shared" si="5"/>
        <v>107090.22</v>
      </c>
      <c r="G118" s="266"/>
      <c r="H118" s="32">
        <f>SUM(H119:H121)</f>
        <v>0</v>
      </c>
      <c r="I118" s="232"/>
      <c r="J118" s="233"/>
      <c r="K118" s="234"/>
    </row>
    <row r="119" spans="1:11" ht="20.25" customHeight="1" x14ac:dyDescent="0.25">
      <c r="A119" s="227" t="s">
        <v>48</v>
      </c>
      <c r="B119" s="230"/>
      <c r="C119" s="231"/>
      <c r="D119" s="215">
        <v>103284.88</v>
      </c>
      <c r="E119" s="216"/>
      <c r="F119" s="215">
        <f t="shared" si="5"/>
        <v>103284.88</v>
      </c>
      <c r="G119" s="216"/>
      <c r="H119" s="13"/>
      <c r="I119" s="218"/>
      <c r="J119" s="219"/>
      <c r="K119" s="220"/>
    </row>
    <row r="120" spans="1:11" ht="24" customHeight="1" x14ac:dyDescent="0.25">
      <c r="A120" s="227" t="s">
        <v>50</v>
      </c>
      <c r="B120" s="230"/>
      <c r="C120" s="231"/>
      <c r="D120" s="215">
        <v>1880.34</v>
      </c>
      <c r="E120" s="216"/>
      <c r="F120" s="215">
        <v>1880.34</v>
      </c>
      <c r="G120" s="216"/>
      <c r="H120" s="13"/>
      <c r="I120" s="218"/>
      <c r="J120" s="219"/>
      <c r="K120" s="220"/>
    </row>
    <row r="121" spans="1:11" ht="17.25" customHeight="1" x14ac:dyDescent="0.25">
      <c r="A121" s="227" t="s">
        <v>49</v>
      </c>
      <c r="B121" s="230"/>
      <c r="C121" s="231"/>
      <c r="D121" s="215">
        <v>1925</v>
      </c>
      <c r="E121" s="216"/>
      <c r="F121" s="215">
        <f>D121+H121</f>
        <v>1925</v>
      </c>
      <c r="G121" s="216"/>
      <c r="H121" s="13"/>
      <c r="I121" s="218"/>
      <c r="J121" s="219"/>
      <c r="K121" s="220"/>
    </row>
    <row r="122" spans="1:11" ht="35.25" customHeight="1" x14ac:dyDescent="0.25">
      <c r="A122" s="222" t="s">
        <v>52</v>
      </c>
      <c r="B122" s="223"/>
      <c r="C122" s="224"/>
      <c r="D122" s="202">
        <v>30000</v>
      </c>
      <c r="E122" s="203"/>
      <c r="F122" s="202">
        <f>D122+H122</f>
        <v>30000</v>
      </c>
      <c r="G122" s="204"/>
      <c r="H122" s="16"/>
      <c r="I122" s="218"/>
      <c r="J122" s="219"/>
      <c r="K122" s="220"/>
    </row>
    <row r="123" spans="1:11" s="3" customFormat="1" ht="28.5" customHeight="1" x14ac:dyDescent="0.25">
      <c r="A123" s="222" t="s">
        <v>21</v>
      </c>
      <c r="B123" s="223"/>
      <c r="C123" s="224"/>
      <c r="D123" s="202">
        <f>D124+D125</f>
        <v>66000</v>
      </c>
      <c r="E123" s="203"/>
      <c r="F123" s="202">
        <f>D123+H123</f>
        <v>66000</v>
      </c>
      <c r="G123" s="203"/>
      <c r="H123" s="32">
        <f>SUM(H124:H124)</f>
        <v>0</v>
      </c>
      <c r="I123" s="221"/>
      <c r="J123" s="221"/>
      <c r="K123" s="221"/>
    </row>
    <row r="124" spans="1:11" s="3" customFormat="1" ht="21" customHeight="1" x14ac:dyDescent="0.25">
      <c r="A124" s="227" t="s">
        <v>77</v>
      </c>
      <c r="B124" s="230"/>
      <c r="C124" s="231"/>
      <c r="D124" s="215">
        <v>51000</v>
      </c>
      <c r="E124" s="216"/>
      <c r="F124" s="215">
        <f t="shared" ref="F124:F129" si="6">D124+H124</f>
        <v>51000</v>
      </c>
      <c r="G124" s="217"/>
      <c r="H124" s="5"/>
      <c r="I124" s="218"/>
      <c r="J124" s="219"/>
      <c r="K124" s="220"/>
    </row>
    <row r="125" spans="1:11" s="3" customFormat="1" ht="17.25" customHeight="1" x14ac:dyDescent="0.25">
      <c r="A125" s="227" t="s">
        <v>78</v>
      </c>
      <c r="B125" s="230"/>
      <c r="C125" s="231"/>
      <c r="D125" s="215">
        <v>15000</v>
      </c>
      <c r="E125" s="216"/>
      <c r="F125" s="215">
        <f t="shared" si="6"/>
        <v>15000</v>
      </c>
      <c r="G125" s="217"/>
      <c r="H125" s="5"/>
      <c r="I125" s="218"/>
      <c r="J125" s="219"/>
      <c r="K125" s="220"/>
    </row>
    <row r="126" spans="1:11" ht="42.75" customHeight="1" x14ac:dyDescent="0.25">
      <c r="A126" s="222" t="s">
        <v>22</v>
      </c>
      <c r="B126" s="223"/>
      <c r="C126" s="224"/>
      <c r="D126" s="202">
        <f>D127+D128+D129</f>
        <v>54763.770000000004</v>
      </c>
      <c r="E126" s="203"/>
      <c r="F126" s="202">
        <f>D126+H126</f>
        <v>54763.770000000004</v>
      </c>
      <c r="G126" s="204"/>
      <c r="H126" s="32">
        <f>SUM(H127:H129)</f>
        <v>0</v>
      </c>
      <c r="I126" s="197"/>
      <c r="J126" s="197"/>
      <c r="K126" s="197"/>
    </row>
    <row r="127" spans="1:11" ht="146.25" customHeight="1" x14ac:dyDescent="0.25">
      <c r="A127" s="227" t="s">
        <v>120</v>
      </c>
      <c r="B127" s="230"/>
      <c r="C127" s="231"/>
      <c r="D127" s="215">
        <v>14203.77</v>
      </c>
      <c r="E127" s="216"/>
      <c r="F127" s="215">
        <f t="shared" ref="F127" si="7">D127+H127</f>
        <v>14203.77</v>
      </c>
      <c r="G127" s="216"/>
      <c r="H127" s="5"/>
      <c r="I127" s="218"/>
      <c r="J127" s="219"/>
      <c r="K127" s="220"/>
    </row>
    <row r="128" spans="1:11" ht="13.5" customHeight="1" x14ac:dyDescent="0.25">
      <c r="A128" s="227" t="s">
        <v>119</v>
      </c>
      <c r="B128" s="230"/>
      <c r="C128" s="231"/>
      <c r="D128" s="215">
        <v>6000</v>
      </c>
      <c r="E128" s="216"/>
      <c r="F128" s="215">
        <f t="shared" si="6"/>
        <v>6000</v>
      </c>
      <c r="G128" s="216"/>
      <c r="H128" s="13"/>
      <c r="I128" s="218"/>
      <c r="J128" s="219"/>
      <c r="K128" s="220"/>
    </row>
    <row r="129" spans="1:11" ht="57" customHeight="1" x14ac:dyDescent="0.25">
      <c r="A129" s="227" t="s">
        <v>122</v>
      </c>
      <c r="B129" s="230"/>
      <c r="C129" s="231"/>
      <c r="D129" s="215">
        <v>34560</v>
      </c>
      <c r="E129" s="216"/>
      <c r="F129" s="215">
        <f t="shared" si="6"/>
        <v>34560</v>
      </c>
      <c r="G129" s="216"/>
      <c r="H129" s="13"/>
      <c r="I129" s="218"/>
      <c r="J129" s="219"/>
      <c r="K129" s="220"/>
    </row>
    <row r="130" spans="1:11" s="3" customFormat="1" ht="72.75" customHeight="1" x14ac:dyDescent="0.25">
      <c r="A130" s="222" t="s">
        <v>66</v>
      </c>
      <c r="B130" s="223"/>
      <c r="C130" s="224"/>
      <c r="D130" s="202">
        <f>D131</f>
        <v>42000</v>
      </c>
      <c r="E130" s="203"/>
      <c r="F130" s="202">
        <f>D130+H130</f>
        <v>0</v>
      </c>
      <c r="G130" s="203"/>
      <c r="H130" s="32">
        <f>H131</f>
        <v>-42000</v>
      </c>
      <c r="I130" s="221"/>
      <c r="J130" s="221"/>
      <c r="K130" s="221"/>
    </row>
    <row r="131" spans="1:11" s="3" customFormat="1" ht="38.25" customHeight="1" x14ac:dyDescent="0.25">
      <c r="A131" s="227" t="s">
        <v>79</v>
      </c>
      <c r="B131" s="230"/>
      <c r="C131" s="231"/>
      <c r="D131" s="215">
        <v>42000</v>
      </c>
      <c r="E131" s="216"/>
      <c r="F131" s="215">
        <f>D131+H131</f>
        <v>0</v>
      </c>
      <c r="G131" s="217"/>
      <c r="H131" s="13">
        <v>-42000</v>
      </c>
      <c r="I131" s="205" t="s">
        <v>90</v>
      </c>
      <c r="J131" s="274"/>
      <c r="K131" s="275"/>
    </row>
    <row r="132" spans="1:11" x14ac:dyDescent="0.25">
      <c r="A132" s="245" t="s">
        <v>11</v>
      </c>
      <c r="B132" s="245"/>
      <c r="C132" s="245"/>
      <c r="D132" s="246">
        <f>D105+D106+D107+D111+D116+D118+D122+D123+D126+D130</f>
        <v>1721414.7</v>
      </c>
      <c r="E132" s="247"/>
      <c r="F132" s="246">
        <f>F105+F106+F107+F111+F116+F118+F122+F123+F126+F130</f>
        <v>1721414.7</v>
      </c>
      <c r="G132" s="247"/>
      <c r="H132" s="28">
        <f>H105+H106+H107+H111+H116+H118+H122+H123+H126+H130</f>
        <v>0</v>
      </c>
      <c r="I132" s="197"/>
      <c r="J132" s="197"/>
      <c r="K132" s="197"/>
    </row>
    <row r="133" spans="1:11" ht="12" customHeight="1" x14ac:dyDescent="0.25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</row>
    <row r="134" spans="1:11" ht="46.5" customHeight="1" x14ac:dyDescent="0.25">
      <c r="A134" s="177" t="s">
        <v>53</v>
      </c>
      <c r="B134" s="177"/>
      <c r="C134" s="177"/>
      <c r="D134" s="177"/>
      <c r="E134" s="177"/>
      <c r="F134" s="177"/>
      <c r="G134" s="177"/>
      <c r="H134" s="177"/>
      <c r="I134" s="177"/>
      <c r="J134" s="177"/>
      <c r="K134" s="177"/>
    </row>
    <row r="135" spans="1:11" ht="30.75" customHeight="1" x14ac:dyDescent="0.25">
      <c r="A135" s="177" t="s">
        <v>80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</row>
    <row r="136" spans="1:11" ht="30.75" customHeight="1" x14ac:dyDescent="0.25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</row>
    <row r="137" spans="1:11" hidden="1" x14ac:dyDescent="0.25">
      <c r="A137" s="267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</row>
    <row r="138" spans="1:11" ht="117.75" hidden="1" customHeight="1" x14ac:dyDescent="0.25">
      <c r="A138" s="177" t="s">
        <v>54</v>
      </c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</row>
    <row r="139" spans="1:11" hidden="1" x14ac:dyDescent="0.25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</row>
    <row r="140" spans="1:11" hidden="1" x14ac:dyDescent="0.25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</row>
    <row r="141" spans="1:11" x14ac:dyDescent="0.25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</row>
    <row r="142" spans="1:11" x14ac:dyDescent="0.25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</row>
    <row r="143" spans="1:11" x14ac:dyDescent="0.25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</row>
    <row r="144" spans="1:11" x14ac:dyDescent="0.25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</row>
    <row r="145" spans="1:11" x14ac:dyDescent="0.25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</row>
    <row r="146" spans="1:11" x14ac:dyDescent="0.25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</row>
    <row r="147" spans="1:11" x14ac:dyDescent="0.25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</row>
  </sheetData>
  <mergeCells count="429">
    <mergeCell ref="A81:C81"/>
    <mergeCell ref="D81:E81"/>
    <mergeCell ref="F81:G81"/>
    <mergeCell ref="I81:K81"/>
    <mergeCell ref="A74:C74"/>
    <mergeCell ref="D74:E74"/>
    <mergeCell ref="F74:G74"/>
    <mergeCell ref="I74:K74"/>
    <mergeCell ref="I68:K68"/>
    <mergeCell ref="I70:K71"/>
    <mergeCell ref="A79:C79"/>
    <mergeCell ref="D79:E79"/>
    <mergeCell ref="F79:G79"/>
    <mergeCell ref="I79:K79"/>
    <mergeCell ref="A80:C80"/>
    <mergeCell ref="D80:E80"/>
    <mergeCell ref="F80:G80"/>
    <mergeCell ref="I80:K80"/>
    <mergeCell ref="A77:C77"/>
    <mergeCell ref="D77:E77"/>
    <mergeCell ref="F77:G77"/>
    <mergeCell ref="I77:K77"/>
    <mergeCell ref="A78:C78"/>
    <mergeCell ref="D78:E78"/>
    <mergeCell ref="A147:K147"/>
    <mergeCell ref="A70:C70"/>
    <mergeCell ref="D70:E70"/>
    <mergeCell ref="F70:G70"/>
    <mergeCell ref="A71:C71"/>
    <mergeCell ref="D71:E71"/>
    <mergeCell ref="F71:G71"/>
    <mergeCell ref="A141:K141"/>
    <mergeCell ref="A142:K142"/>
    <mergeCell ref="A143:K143"/>
    <mergeCell ref="A144:K144"/>
    <mergeCell ref="A145:K145"/>
    <mergeCell ref="A146:K146"/>
    <mergeCell ref="A134:K134"/>
    <mergeCell ref="A135:K135"/>
    <mergeCell ref="A137:K137"/>
    <mergeCell ref="A138:K138"/>
    <mergeCell ref="A139:K139"/>
    <mergeCell ref="A140:K140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30:C130"/>
    <mergeCell ref="D130:E130"/>
    <mergeCell ref="F130:G130"/>
    <mergeCell ref="I130:K130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3:C113"/>
    <mergeCell ref="D113:E113"/>
    <mergeCell ref="F113:G113"/>
    <mergeCell ref="I113:K113"/>
    <mergeCell ref="A116:C116"/>
    <mergeCell ref="D116:E116"/>
    <mergeCell ref="F116:G116"/>
    <mergeCell ref="I116:K116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14:C114"/>
    <mergeCell ref="D114:E114"/>
    <mergeCell ref="F114:G114"/>
    <mergeCell ref="I114:K114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00:C100"/>
    <mergeCell ref="D100:E100"/>
    <mergeCell ref="F100:G100"/>
    <mergeCell ref="I100:K100"/>
    <mergeCell ref="A102:K102"/>
    <mergeCell ref="A104:C104"/>
    <mergeCell ref="D104:E104"/>
    <mergeCell ref="F104:G104"/>
    <mergeCell ref="I104:K104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D96:E96"/>
    <mergeCell ref="F96:G96"/>
    <mergeCell ref="I96:K96"/>
    <mergeCell ref="A97:C97"/>
    <mergeCell ref="D97:E97"/>
    <mergeCell ref="F97:G97"/>
    <mergeCell ref="I97:K97"/>
    <mergeCell ref="A93:K93"/>
    <mergeCell ref="A94:K94"/>
    <mergeCell ref="A95:C95"/>
    <mergeCell ref="D95:E95"/>
    <mergeCell ref="F95:G95"/>
    <mergeCell ref="I95:K95"/>
    <mergeCell ref="A89:C89"/>
    <mergeCell ref="D89:E89"/>
    <mergeCell ref="F89:G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A86:C86"/>
    <mergeCell ref="D86:E86"/>
    <mergeCell ref="F86:G86"/>
    <mergeCell ref="I86:K86"/>
    <mergeCell ref="I88:K8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F78:G78"/>
    <mergeCell ref="I78:K78"/>
    <mergeCell ref="I69:K69"/>
    <mergeCell ref="A75:C75"/>
    <mergeCell ref="D75:E75"/>
    <mergeCell ref="F75:G75"/>
    <mergeCell ref="I75:K75"/>
    <mergeCell ref="A76:C76"/>
    <mergeCell ref="D76:E76"/>
    <mergeCell ref="F76:G76"/>
    <mergeCell ref="I76:K76"/>
    <mergeCell ref="A68:C68"/>
    <mergeCell ref="D68:E68"/>
    <mergeCell ref="F68:G68"/>
    <mergeCell ref="A69:C69"/>
    <mergeCell ref="D69:E69"/>
    <mergeCell ref="F69:G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3:C43"/>
    <mergeCell ref="D43:E43"/>
    <mergeCell ref="F43:G43"/>
    <mergeCell ref="I43:K43"/>
    <mergeCell ref="A44:C44"/>
    <mergeCell ref="D44:E44"/>
    <mergeCell ref="F44:G44"/>
    <mergeCell ref="I44:K44"/>
    <mergeCell ref="A45:C45"/>
    <mergeCell ref="D45:E45"/>
    <mergeCell ref="F45:G45"/>
    <mergeCell ref="I45:K45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I35:K35"/>
    <mergeCell ref="A36:C36"/>
    <mergeCell ref="D36:E36"/>
    <mergeCell ref="F36:G36"/>
    <mergeCell ref="I36:K36"/>
    <mergeCell ref="A33:C33"/>
    <mergeCell ref="D33:E33"/>
    <mergeCell ref="F33:G33"/>
    <mergeCell ref="I33:K33"/>
    <mergeCell ref="A34:C34"/>
    <mergeCell ref="D34:E34"/>
    <mergeCell ref="F34:G34"/>
    <mergeCell ref="I34:K34"/>
    <mergeCell ref="A27:C27"/>
    <mergeCell ref="D27:E27"/>
    <mergeCell ref="F27:G27"/>
    <mergeCell ref="H27:J27"/>
    <mergeCell ref="A29:J29"/>
    <mergeCell ref="A31:J31"/>
    <mergeCell ref="A26:C26"/>
    <mergeCell ref="D26:E26"/>
    <mergeCell ref="F26:G26"/>
    <mergeCell ref="H26:J26"/>
    <mergeCell ref="A23:C23"/>
    <mergeCell ref="D23:E23"/>
    <mergeCell ref="F23:G23"/>
    <mergeCell ref="H23:J23"/>
    <mergeCell ref="A24:C24"/>
    <mergeCell ref="D24:E24"/>
    <mergeCell ref="F24:G24"/>
    <mergeCell ref="H24:J24"/>
    <mergeCell ref="H22:J22"/>
    <mergeCell ref="A8:J8"/>
    <mergeCell ref="A9:I9"/>
    <mergeCell ref="A10:I10"/>
    <mergeCell ref="A11:J11"/>
    <mergeCell ref="A13:J13"/>
    <mergeCell ref="A25:C25"/>
    <mergeCell ref="D25:E25"/>
    <mergeCell ref="F25:G25"/>
    <mergeCell ref="H25:J25"/>
    <mergeCell ref="A14:J14"/>
    <mergeCell ref="A15:K15"/>
    <mergeCell ref="A16:J16"/>
    <mergeCell ref="A2:J2"/>
    <mergeCell ref="A3:J3"/>
    <mergeCell ref="A4:J4"/>
    <mergeCell ref="A5:I5"/>
    <mergeCell ref="A6:J6"/>
    <mergeCell ref="A7:J7"/>
    <mergeCell ref="A115:C115"/>
    <mergeCell ref="D115:E115"/>
    <mergeCell ref="F115:G115"/>
    <mergeCell ref="I115:K115"/>
    <mergeCell ref="A72:C72"/>
    <mergeCell ref="D72:E72"/>
    <mergeCell ref="F72:G72"/>
    <mergeCell ref="I72:K72"/>
    <mergeCell ref="A73:C73"/>
    <mergeCell ref="D73:E73"/>
    <mergeCell ref="F73:G73"/>
    <mergeCell ref="I73:K73"/>
    <mergeCell ref="A18:J18"/>
    <mergeCell ref="A19:J19"/>
    <mergeCell ref="A20:J20"/>
    <mergeCell ref="A22:C22"/>
    <mergeCell ref="D22:E22"/>
    <mergeCell ref="F22:G22"/>
  </mergeCells>
  <pageMargins left="0.59055118110236227" right="0.11811023622047245" top="0.35433070866141736" bottom="0.15748031496062992" header="0.31496062992125984" footer="0.31496062992125984"/>
  <pageSetup paperSize="9" scale="80" fitToHeight="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2"/>
  <sheetViews>
    <sheetView topLeftCell="A135" workbookViewId="0">
      <selection activeCell="A142" sqref="A142:XFD145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10.7109375" customWidth="1"/>
    <col min="10" max="10" width="9.85546875" customWidth="1"/>
    <col min="11" max="11" width="9.7109375" customWidth="1"/>
  </cols>
  <sheetData>
    <row r="1" spans="1:11" ht="15.75" x14ac:dyDescent="0.25">
      <c r="A1" s="1"/>
    </row>
    <row r="2" spans="1:11" ht="15.75" x14ac:dyDescent="0.25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1" ht="15.75" x14ac:dyDescent="0.25">
      <c r="A3" s="168" t="s">
        <v>1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1" ht="15.75" x14ac:dyDescent="0.25">
      <c r="A4" s="168" t="s">
        <v>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1" ht="15.75" x14ac:dyDescent="0.25">
      <c r="A5" s="168"/>
      <c r="B5" s="169"/>
      <c r="C5" s="169"/>
      <c r="D5" s="169"/>
      <c r="E5" s="169"/>
      <c r="F5" s="169"/>
      <c r="G5" s="169"/>
      <c r="H5" s="169"/>
      <c r="I5" s="169"/>
    </row>
    <row r="6" spans="1:11" x14ac:dyDescent="0.25">
      <c r="A6" s="170" t="s">
        <v>104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1" ht="15.75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</row>
    <row r="8" spans="1:11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169"/>
    </row>
    <row r="9" spans="1:11" ht="7.5" customHeight="1" x14ac:dyDescent="0.25">
      <c r="A9" s="168"/>
      <c r="B9" s="169"/>
      <c r="C9" s="169"/>
      <c r="D9" s="169"/>
      <c r="E9" s="169"/>
      <c r="F9" s="169"/>
      <c r="G9" s="169"/>
      <c r="H9" s="169"/>
      <c r="I9" s="169"/>
    </row>
    <row r="10" spans="1:11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26"/>
    </row>
    <row r="11" spans="1:11" ht="27" customHeight="1" x14ac:dyDescent="0.25">
      <c r="A11" s="49"/>
      <c r="B11" s="50"/>
      <c r="C11" s="50"/>
      <c r="D11" s="50"/>
      <c r="E11" s="50"/>
      <c r="F11" s="50"/>
      <c r="G11" s="50"/>
      <c r="H11" s="50"/>
      <c r="I11" s="50"/>
      <c r="J11" s="51"/>
    </row>
    <row r="12" spans="1:11" ht="170.25" customHeight="1" x14ac:dyDescent="0.25">
      <c r="A12" s="172" t="s">
        <v>253</v>
      </c>
      <c r="B12" s="188"/>
      <c r="C12" s="188"/>
      <c r="D12" s="188"/>
      <c r="E12" s="188"/>
      <c r="F12" s="188"/>
      <c r="G12" s="188"/>
      <c r="H12" s="188"/>
      <c r="I12" s="188"/>
      <c r="J12" s="188"/>
    </row>
    <row r="13" spans="1:11" ht="15" customHeight="1" x14ac:dyDescent="0.25">
      <c r="A13" s="46"/>
      <c r="B13" s="45"/>
      <c r="C13" s="45"/>
      <c r="D13" s="45"/>
      <c r="E13" s="45"/>
      <c r="F13" s="45"/>
      <c r="G13" s="45"/>
      <c r="H13" s="45"/>
      <c r="I13" s="45"/>
      <c r="J13" s="45"/>
    </row>
    <row r="14" spans="1:11" ht="15.75" x14ac:dyDescent="0.25">
      <c r="A14" s="184" t="s">
        <v>58</v>
      </c>
      <c r="B14" s="185"/>
      <c r="C14" s="185"/>
      <c r="D14" s="185"/>
      <c r="E14" s="185"/>
      <c r="F14" s="185"/>
      <c r="G14" s="185"/>
      <c r="H14" s="185"/>
      <c r="I14" s="185"/>
      <c r="J14" s="185"/>
    </row>
    <row r="15" spans="1:11" s="26" customFormat="1" ht="60" customHeight="1" x14ac:dyDescent="0.25">
      <c r="A15" s="183" t="s">
        <v>254</v>
      </c>
      <c r="B15" s="276"/>
      <c r="C15" s="276"/>
      <c r="D15" s="276"/>
      <c r="E15" s="276"/>
      <c r="F15" s="276"/>
      <c r="G15" s="276"/>
      <c r="H15" s="276"/>
      <c r="I15" s="276"/>
      <c r="J15" s="276"/>
    </row>
    <row r="16" spans="1:11" ht="30.75" customHeight="1" x14ac:dyDescent="0.25">
      <c r="A16" s="316" t="s">
        <v>53</v>
      </c>
      <c r="B16" s="316"/>
      <c r="C16" s="316"/>
      <c r="D16" s="316"/>
      <c r="E16" s="316"/>
      <c r="F16" s="316"/>
      <c r="G16" s="316"/>
      <c r="H16" s="316"/>
      <c r="I16" s="316"/>
      <c r="J16" s="316"/>
      <c r="K16" s="316"/>
    </row>
    <row r="17" spans="1:11" ht="30" customHeight="1" x14ac:dyDescent="0.25">
      <c r="A17" s="177" t="s">
        <v>255</v>
      </c>
      <c r="B17" s="276"/>
      <c r="C17" s="276"/>
      <c r="D17" s="276"/>
      <c r="E17" s="276"/>
      <c r="F17" s="276"/>
      <c r="G17" s="276"/>
      <c r="H17" s="276"/>
      <c r="I17" s="276"/>
      <c r="J17" s="276"/>
      <c r="K17" s="44"/>
    </row>
    <row r="18" spans="1:11" ht="15.75" customHeight="1" x14ac:dyDescent="0.25">
      <c r="A18" s="44"/>
      <c r="B18" s="26"/>
      <c r="C18" s="26"/>
      <c r="D18" s="26"/>
      <c r="E18" s="26"/>
      <c r="F18" s="26"/>
      <c r="G18" s="26"/>
      <c r="H18" s="26"/>
      <c r="I18" s="26"/>
      <c r="J18" s="26"/>
      <c r="K18" s="44"/>
    </row>
    <row r="19" spans="1:11" ht="65.25" customHeight="1" x14ac:dyDescent="0.25">
      <c r="A19" s="172" t="s">
        <v>128</v>
      </c>
      <c r="B19" s="173"/>
      <c r="C19" s="173"/>
      <c r="D19" s="173"/>
      <c r="E19" s="173"/>
      <c r="F19" s="173"/>
      <c r="G19" s="173"/>
      <c r="H19" s="173"/>
      <c r="I19" s="173"/>
      <c r="J19" s="174"/>
    </row>
    <row r="20" spans="1:11" ht="19.5" customHeight="1" x14ac:dyDescent="0.25">
      <c r="A20" s="37"/>
      <c r="B20" s="38"/>
      <c r="C20" s="38"/>
      <c r="D20" s="38"/>
      <c r="E20" s="38"/>
      <c r="F20" s="38"/>
      <c r="G20" s="38"/>
      <c r="H20" s="38"/>
      <c r="I20" s="38"/>
      <c r="J20" s="39"/>
    </row>
    <row r="21" spans="1:11" ht="15.75" x14ac:dyDescent="0.25">
      <c r="A21" s="168" t="s">
        <v>4</v>
      </c>
      <c r="B21" s="169"/>
      <c r="C21" s="169"/>
      <c r="D21" s="169"/>
      <c r="E21" s="169"/>
      <c r="F21" s="169"/>
      <c r="G21" s="169"/>
      <c r="H21" s="169"/>
      <c r="I21" s="169"/>
      <c r="J21" s="169"/>
    </row>
    <row r="22" spans="1:11" ht="15.75" x14ac:dyDescent="0.25">
      <c r="A22" s="178" t="s">
        <v>125</v>
      </c>
      <c r="B22" s="179"/>
      <c r="C22" s="179"/>
      <c r="D22" s="179"/>
      <c r="E22" s="179"/>
      <c r="F22" s="179"/>
      <c r="G22" s="179"/>
      <c r="H22" s="179"/>
      <c r="I22" s="179"/>
      <c r="J22" s="179"/>
    </row>
    <row r="23" spans="1:11" ht="15.75" x14ac:dyDescent="0.25">
      <c r="A23" s="2"/>
      <c r="B23" s="25"/>
      <c r="C23" s="25"/>
      <c r="D23" s="25"/>
      <c r="E23" s="25"/>
      <c r="F23" s="25"/>
      <c r="G23" s="25"/>
      <c r="H23" s="25"/>
      <c r="I23" s="25"/>
      <c r="J23" s="25"/>
    </row>
    <row r="24" spans="1:11" ht="15.75" x14ac:dyDescent="0.25">
      <c r="A24" s="180"/>
      <c r="B24" s="181"/>
      <c r="C24" s="181"/>
      <c r="D24" s="182" t="s">
        <v>25</v>
      </c>
      <c r="E24" s="182"/>
      <c r="F24" s="182" t="s">
        <v>6</v>
      </c>
      <c r="G24" s="182"/>
      <c r="H24" s="180" t="s">
        <v>14</v>
      </c>
      <c r="I24" s="182"/>
      <c r="J24" s="182"/>
    </row>
    <row r="25" spans="1:11" ht="30" customHeight="1" x14ac:dyDescent="0.25">
      <c r="A25" s="189" t="s">
        <v>7</v>
      </c>
      <c r="B25" s="190"/>
      <c r="C25" s="190"/>
      <c r="D25" s="191">
        <f>5212745.4+827768.9+2321316.7</f>
        <v>8361831.0000000009</v>
      </c>
      <c r="E25" s="191"/>
      <c r="F25" s="191">
        <f>D25+H25</f>
        <v>8146484.0000000009</v>
      </c>
      <c r="G25" s="192"/>
      <c r="H25" s="191">
        <f>-323020+107673</f>
        <v>-215347</v>
      </c>
      <c r="I25" s="191"/>
      <c r="J25" s="191"/>
    </row>
    <row r="26" spans="1:11" x14ac:dyDescent="0.25">
      <c r="A26" s="189" t="s">
        <v>8</v>
      </c>
      <c r="B26" s="190"/>
      <c r="C26" s="190"/>
      <c r="D26" s="191">
        <v>0</v>
      </c>
      <c r="E26" s="191"/>
      <c r="F26" s="191">
        <f>D26+H26</f>
        <v>323020</v>
      </c>
      <c r="G26" s="192"/>
      <c r="H26" s="317">
        <v>323020</v>
      </c>
      <c r="I26" s="317"/>
      <c r="J26" s="317"/>
    </row>
    <row r="27" spans="1:11" ht="15.75" x14ac:dyDescent="0.25">
      <c r="A27" s="189" t="s">
        <v>9</v>
      </c>
      <c r="B27" s="190"/>
      <c r="C27" s="190"/>
      <c r="D27" s="191">
        <v>0</v>
      </c>
      <c r="E27" s="191"/>
      <c r="F27" s="191">
        <f>D27+H27</f>
        <v>0</v>
      </c>
      <c r="G27" s="192"/>
      <c r="H27" s="193"/>
      <c r="I27" s="191"/>
      <c r="J27" s="191"/>
    </row>
    <row r="28" spans="1:11" ht="30" customHeight="1" x14ac:dyDescent="0.25">
      <c r="A28" s="194" t="s">
        <v>10</v>
      </c>
      <c r="B28" s="195"/>
      <c r="C28" s="196"/>
      <c r="D28" s="191">
        <v>1721414.7</v>
      </c>
      <c r="E28" s="191"/>
      <c r="F28" s="191">
        <f>D28+H28</f>
        <v>1721414.7</v>
      </c>
      <c r="G28" s="192"/>
      <c r="H28" s="193"/>
      <c r="I28" s="191"/>
      <c r="J28" s="191"/>
    </row>
    <row r="29" spans="1:11" ht="15.75" x14ac:dyDescent="0.25">
      <c r="A29" s="180" t="s">
        <v>11</v>
      </c>
      <c r="B29" s="208"/>
      <c r="C29" s="208"/>
      <c r="D29" s="209">
        <f>D25+D26+D27+D28</f>
        <v>10083245.700000001</v>
      </c>
      <c r="E29" s="182"/>
      <c r="F29" s="209">
        <f>D29+H29</f>
        <v>10190918.700000001</v>
      </c>
      <c r="G29" s="182"/>
      <c r="H29" s="318">
        <f>H25+H26+H27+H28</f>
        <v>107673</v>
      </c>
      <c r="I29" s="319"/>
      <c r="J29" s="319"/>
    </row>
    <row r="30" spans="1:11" ht="15.75" x14ac:dyDescent="0.25">
      <c r="A30" s="20"/>
      <c r="B30" s="21"/>
      <c r="C30" s="21"/>
      <c r="D30" s="11"/>
      <c r="E30" s="22"/>
      <c r="F30" s="11"/>
      <c r="G30" s="22"/>
      <c r="H30" s="52"/>
      <c r="I30" s="53"/>
      <c r="J30" s="53"/>
    </row>
    <row r="31" spans="1:11" ht="15.75" x14ac:dyDescent="0.25">
      <c r="A31" s="20"/>
      <c r="B31" s="21"/>
      <c r="C31" s="21"/>
      <c r="D31" s="11"/>
      <c r="E31" s="22"/>
      <c r="F31" s="11"/>
      <c r="G31" s="22"/>
      <c r="H31" s="52"/>
      <c r="I31" s="53"/>
      <c r="J31" s="53"/>
    </row>
    <row r="32" spans="1:11" ht="15.75" x14ac:dyDescent="0.25">
      <c r="A32" s="20"/>
      <c r="B32" s="21"/>
      <c r="C32" s="21"/>
      <c r="D32" s="11"/>
      <c r="E32" s="22"/>
      <c r="F32" s="11"/>
      <c r="G32" s="22"/>
      <c r="H32" s="52"/>
      <c r="I32" s="53"/>
      <c r="J32" s="53"/>
    </row>
    <row r="33" spans="1:11" ht="15.75" x14ac:dyDescent="0.25">
      <c r="A33" s="20"/>
      <c r="B33" s="21"/>
      <c r="C33" s="21"/>
      <c r="D33" s="11"/>
      <c r="E33" s="22"/>
      <c r="F33" s="11"/>
      <c r="G33" s="22"/>
      <c r="H33" s="23"/>
      <c r="I33" s="11"/>
      <c r="J33" s="11"/>
    </row>
    <row r="34" spans="1:11" ht="15.75" x14ac:dyDescent="0.25">
      <c r="A34" s="178" t="s">
        <v>126</v>
      </c>
      <c r="B34" s="179"/>
      <c r="C34" s="179"/>
      <c r="D34" s="179"/>
      <c r="E34" s="179"/>
      <c r="F34" s="179"/>
      <c r="G34" s="179"/>
      <c r="H34" s="179"/>
      <c r="I34" s="179"/>
      <c r="J34" s="179"/>
    </row>
    <row r="35" spans="1:1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1" x14ac:dyDescent="0.25">
      <c r="A36" s="211" t="s">
        <v>12</v>
      </c>
      <c r="B36" s="211"/>
      <c r="C36" s="211"/>
      <c r="D36" s="211"/>
      <c r="E36" s="211"/>
      <c r="F36" s="211"/>
      <c r="G36" s="211"/>
      <c r="H36" s="211"/>
      <c r="I36" s="211"/>
      <c r="J36" s="211"/>
    </row>
    <row r="37" spans="1:11" ht="10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</row>
    <row r="38" spans="1:11" s="3" customFormat="1" x14ac:dyDescent="0.25">
      <c r="A38" s="197"/>
      <c r="B38" s="197"/>
      <c r="C38" s="197"/>
      <c r="D38" s="182" t="s">
        <v>25</v>
      </c>
      <c r="E38" s="182"/>
      <c r="F38" s="182" t="s">
        <v>6</v>
      </c>
      <c r="G38" s="182"/>
      <c r="H38" s="36" t="s">
        <v>14</v>
      </c>
      <c r="I38" s="198" t="s">
        <v>13</v>
      </c>
      <c r="J38" s="199"/>
      <c r="K38" s="200"/>
    </row>
    <row r="39" spans="1:11" s="3" customFormat="1" ht="35.1" customHeight="1" x14ac:dyDescent="0.25">
      <c r="A39" s="201" t="s">
        <v>15</v>
      </c>
      <c r="B39" s="201"/>
      <c r="C39" s="201"/>
      <c r="D39" s="202">
        <f>2270467.71+1068597.41</f>
        <v>3339065.12</v>
      </c>
      <c r="E39" s="203"/>
      <c r="F39" s="202">
        <f t="shared" ref="F39:F46" si="0">D39+H39</f>
        <v>3339065.12</v>
      </c>
      <c r="G39" s="204"/>
      <c r="H39" s="16"/>
      <c r="I39" s="205"/>
      <c r="J39" s="206"/>
      <c r="K39" s="207"/>
    </row>
    <row r="40" spans="1:11" s="3" customFormat="1" ht="35.1" customHeight="1" x14ac:dyDescent="0.25">
      <c r="A40" s="222" t="s">
        <v>16</v>
      </c>
      <c r="B40" s="223"/>
      <c r="C40" s="224"/>
      <c r="D40" s="225">
        <f>685681.25+322716.41</f>
        <v>1008397.6599999999</v>
      </c>
      <c r="E40" s="226"/>
      <c r="F40" s="202">
        <f t="shared" si="0"/>
        <v>1008397.6599999999</v>
      </c>
      <c r="G40" s="204"/>
      <c r="H40" s="16"/>
      <c r="I40" s="218"/>
      <c r="J40" s="219"/>
      <c r="K40" s="220"/>
    </row>
    <row r="41" spans="1:11" s="3" customFormat="1" ht="35.1" customHeight="1" x14ac:dyDescent="0.25">
      <c r="A41" s="201" t="s">
        <v>18</v>
      </c>
      <c r="B41" s="201"/>
      <c r="C41" s="201"/>
      <c r="D41" s="202">
        <f>SUM(D42:E46)</f>
        <v>20460</v>
      </c>
      <c r="E41" s="203"/>
      <c r="F41" s="202">
        <f t="shared" si="0"/>
        <v>20460</v>
      </c>
      <c r="G41" s="203"/>
      <c r="H41" s="40">
        <f>SUM(H42:H46)</f>
        <v>0</v>
      </c>
      <c r="I41" s="221"/>
      <c r="J41" s="221"/>
      <c r="K41" s="221"/>
    </row>
    <row r="42" spans="1:11" s="3" customFormat="1" ht="15" customHeight="1" x14ac:dyDescent="0.25">
      <c r="A42" s="212" t="s">
        <v>26</v>
      </c>
      <c r="B42" s="213"/>
      <c r="C42" s="214"/>
      <c r="D42" s="215">
        <v>14400</v>
      </c>
      <c r="E42" s="216"/>
      <c r="F42" s="215">
        <f t="shared" si="0"/>
        <v>14400</v>
      </c>
      <c r="G42" s="217"/>
      <c r="H42" s="13"/>
      <c r="I42" s="218"/>
      <c r="J42" s="219"/>
      <c r="K42" s="220"/>
    </row>
    <row r="43" spans="1:11" s="3" customFormat="1" ht="15" customHeight="1" x14ac:dyDescent="0.25">
      <c r="A43" s="212" t="s">
        <v>27</v>
      </c>
      <c r="B43" s="213"/>
      <c r="C43" s="214"/>
      <c r="D43" s="215">
        <v>2640</v>
      </c>
      <c r="E43" s="216"/>
      <c r="F43" s="215">
        <f t="shared" si="0"/>
        <v>2640</v>
      </c>
      <c r="G43" s="217"/>
      <c r="H43" s="18"/>
      <c r="I43" s="221"/>
      <c r="J43" s="221"/>
      <c r="K43" s="221"/>
    </row>
    <row r="44" spans="1:11" s="3" customFormat="1" ht="15" customHeight="1" x14ac:dyDescent="0.25">
      <c r="A44" s="212" t="s">
        <v>28</v>
      </c>
      <c r="B44" s="213"/>
      <c r="C44" s="214"/>
      <c r="D44" s="215">
        <v>1320</v>
      </c>
      <c r="E44" s="216"/>
      <c r="F44" s="215">
        <f t="shared" si="0"/>
        <v>1320</v>
      </c>
      <c r="G44" s="217"/>
      <c r="H44" s="18"/>
      <c r="I44" s="221"/>
      <c r="J44" s="221"/>
      <c r="K44" s="221"/>
    </row>
    <row r="45" spans="1:11" s="3" customFormat="1" ht="15" customHeight="1" x14ac:dyDescent="0.25">
      <c r="A45" s="227" t="s">
        <v>29</v>
      </c>
      <c r="B45" s="228"/>
      <c r="C45" s="229"/>
      <c r="D45" s="215">
        <v>420</v>
      </c>
      <c r="E45" s="216"/>
      <c r="F45" s="215">
        <f t="shared" si="0"/>
        <v>420</v>
      </c>
      <c r="G45" s="217"/>
      <c r="H45" s="13"/>
      <c r="I45" s="218"/>
      <c r="J45" s="219"/>
      <c r="K45" s="220"/>
    </row>
    <row r="46" spans="1:11" s="3" customFormat="1" ht="15" customHeight="1" x14ac:dyDescent="0.25">
      <c r="A46" s="212" t="s">
        <v>59</v>
      </c>
      <c r="B46" s="213"/>
      <c r="C46" s="214"/>
      <c r="D46" s="215">
        <v>1680</v>
      </c>
      <c r="E46" s="216"/>
      <c r="F46" s="215">
        <f t="shared" si="0"/>
        <v>1680</v>
      </c>
      <c r="G46" s="217"/>
      <c r="H46" s="18"/>
      <c r="I46" s="218"/>
      <c r="J46" s="219"/>
      <c r="K46" s="220"/>
    </row>
    <row r="47" spans="1:11" s="3" customFormat="1" ht="35.1" customHeight="1" x14ac:dyDescent="0.25">
      <c r="A47" s="222" t="s">
        <v>17</v>
      </c>
      <c r="B47" s="223"/>
      <c r="C47" s="224"/>
      <c r="D47" s="202">
        <f>SUM(D48:E50)</f>
        <v>694311</v>
      </c>
      <c r="E47" s="203"/>
      <c r="F47" s="202">
        <f>H47+D47</f>
        <v>694311</v>
      </c>
      <c r="G47" s="203"/>
      <c r="H47" s="40">
        <f>SUM(H48:H50)</f>
        <v>0</v>
      </c>
      <c r="I47" s="221"/>
      <c r="J47" s="221"/>
      <c r="K47" s="221"/>
    </row>
    <row r="48" spans="1:11" s="3" customFormat="1" ht="15" customHeight="1" x14ac:dyDescent="0.25">
      <c r="A48" s="227" t="s">
        <v>30</v>
      </c>
      <c r="B48" s="230"/>
      <c r="C48" s="231"/>
      <c r="D48" s="215">
        <v>642105</v>
      </c>
      <c r="E48" s="216"/>
      <c r="F48" s="215">
        <f>H48+D48</f>
        <v>642105</v>
      </c>
      <c r="G48" s="217"/>
      <c r="H48" s="41"/>
      <c r="I48" s="232"/>
      <c r="J48" s="233"/>
      <c r="K48" s="234"/>
    </row>
    <row r="49" spans="1:11" s="3" customFormat="1" ht="28.5" customHeight="1" x14ac:dyDescent="0.25">
      <c r="A49" s="227" t="s">
        <v>31</v>
      </c>
      <c r="B49" s="230"/>
      <c r="C49" s="231"/>
      <c r="D49" s="215">
        <v>5406</v>
      </c>
      <c r="E49" s="216"/>
      <c r="F49" s="215">
        <f>H49+D49</f>
        <v>5406</v>
      </c>
      <c r="G49" s="217"/>
      <c r="H49" s="13"/>
      <c r="I49" s="218"/>
      <c r="J49" s="219"/>
      <c r="K49" s="220"/>
    </row>
    <row r="50" spans="1:11" s="3" customFormat="1" ht="36.950000000000003" customHeight="1" x14ac:dyDescent="0.25">
      <c r="A50" s="227" t="s">
        <v>84</v>
      </c>
      <c r="B50" s="230"/>
      <c r="C50" s="231"/>
      <c r="D50" s="215">
        <v>46800</v>
      </c>
      <c r="E50" s="216"/>
      <c r="F50" s="215">
        <f>H50+D50</f>
        <v>46800</v>
      </c>
      <c r="G50" s="217"/>
      <c r="H50" s="13"/>
      <c r="I50" s="205"/>
      <c r="J50" s="274"/>
      <c r="K50" s="275"/>
    </row>
    <row r="51" spans="1:11" s="3" customFormat="1" ht="35.1" customHeight="1" x14ac:dyDescent="0.25">
      <c r="A51" s="222" t="s">
        <v>19</v>
      </c>
      <c r="B51" s="223"/>
      <c r="C51" s="224"/>
      <c r="D51" s="202">
        <f>SUM(D52:E64)</f>
        <v>697794.9</v>
      </c>
      <c r="E51" s="203"/>
      <c r="F51" s="202">
        <f>D51+H51</f>
        <v>320203.23</v>
      </c>
      <c r="G51" s="203"/>
      <c r="H51" s="40">
        <f>SUM(H52:H64)</f>
        <v>-377591.67000000004</v>
      </c>
      <c r="I51" s="205"/>
      <c r="J51" s="206"/>
      <c r="K51" s="207"/>
    </row>
    <row r="52" spans="1:11" s="3" customFormat="1" ht="36" customHeight="1" x14ac:dyDescent="0.25">
      <c r="A52" s="227" t="s">
        <v>32</v>
      </c>
      <c r="B52" s="230"/>
      <c r="C52" s="231"/>
      <c r="D52" s="235">
        <v>22826</v>
      </c>
      <c r="E52" s="236"/>
      <c r="F52" s="215">
        <f t="shared" ref="F52:F61" si="1">D52+H52</f>
        <v>22524</v>
      </c>
      <c r="G52" s="217"/>
      <c r="H52" s="13">
        <v>-302</v>
      </c>
      <c r="I52" s="205" t="s">
        <v>103</v>
      </c>
      <c r="J52" s="274"/>
      <c r="K52" s="275"/>
    </row>
    <row r="53" spans="1:11" s="3" customFormat="1" ht="51.75" customHeight="1" x14ac:dyDescent="0.25">
      <c r="A53" s="227" t="s">
        <v>57</v>
      </c>
      <c r="B53" s="230"/>
      <c r="C53" s="231"/>
      <c r="D53" s="235">
        <v>19500</v>
      </c>
      <c r="E53" s="236"/>
      <c r="F53" s="215">
        <f t="shared" si="1"/>
        <v>19500</v>
      </c>
      <c r="G53" s="217"/>
      <c r="H53" s="5"/>
      <c r="I53" s="218"/>
      <c r="J53" s="219"/>
      <c r="K53" s="220"/>
    </row>
    <row r="54" spans="1:11" s="3" customFormat="1" ht="28.5" customHeight="1" x14ac:dyDescent="0.25">
      <c r="A54" s="227" t="s">
        <v>34</v>
      </c>
      <c r="B54" s="230"/>
      <c r="C54" s="231"/>
      <c r="D54" s="235">
        <v>6000</v>
      </c>
      <c r="E54" s="236"/>
      <c r="F54" s="215">
        <f t="shared" si="1"/>
        <v>6000</v>
      </c>
      <c r="G54" s="217"/>
      <c r="H54" s="5"/>
      <c r="I54" s="218"/>
      <c r="J54" s="219"/>
      <c r="K54" s="220"/>
    </row>
    <row r="55" spans="1:11" s="3" customFormat="1" ht="117" customHeight="1" x14ac:dyDescent="0.25">
      <c r="A55" s="227" t="s">
        <v>39</v>
      </c>
      <c r="B55" s="230"/>
      <c r="C55" s="231"/>
      <c r="D55" s="235">
        <v>116638.68</v>
      </c>
      <c r="E55" s="236"/>
      <c r="F55" s="215">
        <f t="shared" si="1"/>
        <v>116638.68</v>
      </c>
      <c r="G55" s="217"/>
      <c r="H55" s="18"/>
      <c r="I55" s="205"/>
      <c r="J55" s="274"/>
      <c r="K55" s="275"/>
    </row>
    <row r="56" spans="1:11" s="3" customFormat="1" ht="15" customHeight="1" x14ac:dyDescent="0.25">
      <c r="A56" s="227" t="s">
        <v>37</v>
      </c>
      <c r="B56" s="230"/>
      <c r="C56" s="231"/>
      <c r="D56" s="235">
        <v>65000</v>
      </c>
      <c r="E56" s="236"/>
      <c r="F56" s="215">
        <f t="shared" si="1"/>
        <v>65000</v>
      </c>
      <c r="G56" s="217"/>
      <c r="H56" s="13"/>
      <c r="I56" s="218"/>
      <c r="J56" s="219"/>
      <c r="K56" s="220"/>
    </row>
    <row r="57" spans="1:11" s="3" customFormat="1" ht="28.5" customHeight="1" x14ac:dyDescent="0.25">
      <c r="A57" s="227" t="s">
        <v>35</v>
      </c>
      <c r="B57" s="230"/>
      <c r="C57" s="231"/>
      <c r="D57" s="235">
        <v>6000</v>
      </c>
      <c r="E57" s="236"/>
      <c r="F57" s="215">
        <f t="shared" si="1"/>
        <v>6000</v>
      </c>
      <c r="G57" s="217"/>
      <c r="H57" s="5"/>
      <c r="I57" s="205"/>
      <c r="J57" s="206"/>
      <c r="K57" s="207"/>
    </row>
    <row r="58" spans="1:11" s="3" customFormat="1" ht="28.5" customHeight="1" x14ac:dyDescent="0.25">
      <c r="A58" s="227" t="s">
        <v>36</v>
      </c>
      <c r="B58" s="230"/>
      <c r="C58" s="231"/>
      <c r="D58" s="235">
        <v>25500</v>
      </c>
      <c r="E58" s="236"/>
      <c r="F58" s="215">
        <f t="shared" si="1"/>
        <v>25500</v>
      </c>
      <c r="G58" s="217"/>
      <c r="H58" s="13"/>
      <c r="I58" s="205"/>
      <c r="J58" s="274"/>
      <c r="K58" s="275"/>
    </row>
    <row r="59" spans="1:11" s="3" customFormat="1" ht="15" customHeight="1" x14ac:dyDescent="0.25">
      <c r="A59" s="227" t="s">
        <v>60</v>
      </c>
      <c r="B59" s="230"/>
      <c r="C59" s="231"/>
      <c r="D59" s="235">
        <v>10000</v>
      </c>
      <c r="E59" s="236"/>
      <c r="F59" s="215">
        <f t="shared" si="1"/>
        <v>10000</v>
      </c>
      <c r="G59" s="217"/>
      <c r="H59" s="5"/>
      <c r="I59" s="205"/>
      <c r="J59" s="206"/>
      <c r="K59" s="207"/>
    </row>
    <row r="60" spans="1:11" s="3" customFormat="1" ht="36.75" customHeight="1" x14ac:dyDescent="0.25">
      <c r="A60" s="227" t="s">
        <v>38</v>
      </c>
      <c r="B60" s="230"/>
      <c r="C60" s="231"/>
      <c r="D60" s="235">
        <v>20000</v>
      </c>
      <c r="E60" s="236"/>
      <c r="F60" s="215">
        <f t="shared" ref="F60" si="2">D60+H60</f>
        <v>22498</v>
      </c>
      <c r="G60" s="217"/>
      <c r="H60" s="13">
        <v>2498</v>
      </c>
      <c r="I60" s="205" t="s">
        <v>102</v>
      </c>
      <c r="J60" s="274"/>
      <c r="K60" s="275"/>
    </row>
    <row r="61" spans="1:11" s="3" customFormat="1" ht="24.75" customHeight="1" x14ac:dyDescent="0.25">
      <c r="A61" s="227" t="s">
        <v>107</v>
      </c>
      <c r="B61" s="230"/>
      <c r="C61" s="231"/>
      <c r="D61" s="235">
        <v>50000</v>
      </c>
      <c r="E61" s="236"/>
      <c r="F61" s="215">
        <f t="shared" si="1"/>
        <v>26542.55</v>
      </c>
      <c r="G61" s="217"/>
      <c r="H61" s="59">
        <v>-23457.45</v>
      </c>
      <c r="I61" s="286" t="s">
        <v>129</v>
      </c>
      <c r="J61" s="311"/>
      <c r="K61" s="312"/>
    </row>
    <row r="62" spans="1:11" s="3" customFormat="1" ht="39" customHeight="1" x14ac:dyDescent="0.25">
      <c r="A62" s="227" t="s">
        <v>56</v>
      </c>
      <c r="B62" s="237"/>
      <c r="C62" s="238"/>
      <c r="D62" s="235">
        <v>156034.94</v>
      </c>
      <c r="E62" s="239"/>
      <c r="F62" s="215"/>
      <c r="G62" s="217"/>
      <c r="H62" s="59">
        <v>-156034.94</v>
      </c>
      <c r="I62" s="313"/>
      <c r="J62" s="314"/>
      <c r="K62" s="315"/>
    </row>
    <row r="63" spans="1:11" s="3" customFormat="1" ht="50.25" customHeight="1" x14ac:dyDescent="0.25">
      <c r="A63" s="227" t="s">
        <v>61</v>
      </c>
      <c r="B63" s="237"/>
      <c r="C63" s="238"/>
      <c r="D63" s="235">
        <v>100000</v>
      </c>
      <c r="E63" s="239"/>
      <c r="F63" s="215"/>
      <c r="G63" s="217"/>
      <c r="H63" s="59">
        <v>-100000</v>
      </c>
      <c r="I63" s="313"/>
      <c r="J63" s="314"/>
      <c r="K63" s="315"/>
    </row>
    <row r="64" spans="1:11" s="3" customFormat="1" ht="28.5" customHeight="1" x14ac:dyDescent="0.25">
      <c r="A64" s="227" t="s">
        <v>62</v>
      </c>
      <c r="B64" s="237"/>
      <c r="C64" s="238"/>
      <c r="D64" s="235">
        <v>100295.28</v>
      </c>
      <c r="E64" s="239"/>
      <c r="F64" s="215"/>
      <c r="G64" s="217"/>
      <c r="H64" s="59">
        <v>-100295.28</v>
      </c>
      <c r="I64" s="289"/>
      <c r="J64" s="290"/>
      <c r="K64" s="291"/>
    </row>
    <row r="65" spans="1:11" s="3" customFormat="1" ht="35.1" customHeight="1" x14ac:dyDescent="0.25">
      <c r="A65" s="222" t="s">
        <v>20</v>
      </c>
      <c r="B65" s="223"/>
      <c r="C65" s="224"/>
      <c r="D65" s="202">
        <f>SUM(D66:E79)</f>
        <v>2215966.3199999998</v>
      </c>
      <c r="E65" s="203"/>
      <c r="F65" s="202">
        <f>SUM(F66:G79)</f>
        <v>2384920.5099999998</v>
      </c>
      <c r="G65" s="203"/>
      <c r="H65" s="40">
        <f>SUM(H66:H79)</f>
        <v>168954.19</v>
      </c>
      <c r="I65" s="221"/>
      <c r="J65" s="221"/>
      <c r="K65" s="221"/>
    </row>
    <row r="66" spans="1:11" s="3" customFormat="1" ht="52.5" customHeight="1" x14ac:dyDescent="0.25">
      <c r="A66" s="227" t="s">
        <v>63</v>
      </c>
      <c r="B66" s="230"/>
      <c r="C66" s="231"/>
      <c r="D66" s="240">
        <v>36000</v>
      </c>
      <c r="E66" s="241"/>
      <c r="F66" s="240">
        <f t="shared" ref="F66:F79" si="3">D66+H66</f>
        <v>36000</v>
      </c>
      <c r="G66" s="242"/>
      <c r="H66" s="19"/>
      <c r="I66" s="218"/>
      <c r="J66" s="219"/>
      <c r="K66" s="220"/>
    </row>
    <row r="67" spans="1:11" s="3" customFormat="1" ht="28.5" customHeight="1" x14ac:dyDescent="0.25">
      <c r="A67" s="227" t="s">
        <v>40</v>
      </c>
      <c r="B67" s="230"/>
      <c r="C67" s="231"/>
      <c r="D67" s="240">
        <v>13000</v>
      </c>
      <c r="E67" s="241"/>
      <c r="F67" s="240">
        <f t="shared" si="3"/>
        <v>13000</v>
      </c>
      <c r="G67" s="242"/>
      <c r="H67" s="6"/>
      <c r="I67" s="218"/>
      <c r="J67" s="219"/>
      <c r="K67" s="220"/>
    </row>
    <row r="68" spans="1:11" s="3" customFormat="1" ht="68.25" customHeight="1" x14ac:dyDescent="0.25">
      <c r="A68" s="227" t="s">
        <v>41</v>
      </c>
      <c r="B68" s="230"/>
      <c r="C68" s="231"/>
      <c r="D68" s="240">
        <v>19242.599999999999</v>
      </c>
      <c r="E68" s="241"/>
      <c r="F68" s="240">
        <f t="shared" si="3"/>
        <v>19242.599999999999</v>
      </c>
      <c r="G68" s="242"/>
      <c r="H68" s="19"/>
      <c r="I68" s="205"/>
      <c r="J68" s="274"/>
      <c r="K68" s="275"/>
    </row>
    <row r="69" spans="1:11" s="3" customFormat="1" ht="39" customHeight="1" x14ac:dyDescent="0.25">
      <c r="A69" s="227" t="s">
        <v>42</v>
      </c>
      <c r="B69" s="230"/>
      <c r="C69" s="231"/>
      <c r="D69" s="240">
        <v>30000</v>
      </c>
      <c r="E69" s="241"/>
      <c r="F69" s="240">
        <f t="shared" si="3"/>
        <v>34350.910000000003</v>
      </c>
      <c r="G69" s="242"/>
      <c r="H69" s="58">
        <v>4350.91</v>
      </c>
      <c r="I69" s="205" t="s">
        <v>102</v>
      </c>
      <c r="J69" s="274"/>
      <c r="K69" s="275"/>
    </row>
    <row r="70" spans="1:11" s="3" customFormat="1" ht="28.5" customHeight="1" x14ac:dyDescent="0.25">
      <c r="A70" s="227" t="s">
        <v>130</v>
      </c>
      <c r="B70" s="230"/>
      <c r="C70" s="231"/>
      <c r="D70" s="240">
        <v>34200</v>
      </c>
      <c r="E70" s="241"/>
      <c r="F70" s="240">
        <f t="shared" si="3"/>
        <v>34200</v>
      </c>
      <c r="G70" s="242"/>
      <c r="H70" s="6"/>
      <c r="I70" s="280"/>
      <c r="J70" s="281"/>
      <c r="K70" s="282"/>
    </row>
    <row r="71" spans="1:11" s="3" customFormat="1" ht="73.5" customHeight="1" x14ac:dyDescent="0.25">
      <c r="A71" s="227" t="s">
        <v>121</v>
      </c>
      <c r="B71" s="230"/>
      <c r="C71" s="231"/>
      <c r="D71" s="271">
        <v>198700</v>
      </c>
      <c r="E71" s="272"/>
      <c r="F71" s="271">
        <f t="shared" si="3"/>
        <v>306393</v>
      </c>
      <c r="G71" s="273"/>
      <c r="H71" s="60">
        <f>20+107673</f>
        <v>107693</v>
      </c>
      <c r="I71" s="205" t="s">
        <v>127</v>
      </c>
      <c r="J71" s="274"/>
      <c r="K71" s="275"/>
    </row>
    <row r="72" spans="1:11" s="3" customFormat="1" ht="15" customHeight="1" x14ac:dyDescent="0.25">
      <c r="A72" s="227" t="s">
        <v>69</v>
      </c>
      <c r="B72" s="230"/>
      <c r="C72" s="231"/>
      <c r="D72" s="215">
        <v>5000</v>
      </c>
      <c r="E72" s="216"/>
      <c r="F72" s="215">
        <f t="shared" si="3"/>
        <v>5000</v>
      </c>
      <c r="G72" s="217"/>
      <c r="H72" s="4"/>
      <c r="I72" s="232"/>
      <c r="J72" s="233"/>
      <c r="K72" s="234"/>
    </row>
    <row r="73" spans="1:11" s="3" customFormat="1" ht="15" customHeight="1" x14ac:dyDescent="0.25">
      <c r="A73" s="227" t="s">
        <v>67</v>
      </c>
      <c r="B73" s="230"/>
      <c r="C73" s="231"/>
      <c r="D73" s="215">
        <v>14160</v>
      </c>
      <c r="E73" s="216"/>
      <c r="F73" s="215">
        <f t="shared" si="3"/>
        <v>14160</v>
      </c>
      <c r="G73" s="217"/>
      <c r="H73" s="13"/>
      <c r="I73" s="218"/>
      <c r="J73" s="295"/>
      <c r="K73" s="296"/>
    </row>
    <row r="74" spans="1:11" s="3" customFormat="1" ht="15" customHeight="1" x14ac:dyDescent="0.25">
      <c r="A74" s="227" t="s">
        <v>68</v>
      </c>
      <c r="B74" s="230"/>
      <c r="C74" s="231"/>
      <c r="D74" s="215">
        <v>13000</v>
      </c>
      <c r="E74" s="216"/>
      <c r="F74" s="215">
        <f t="shared" si="3"/>
        <v>13000</v>
      </c>
      <c r="G74" s="217"/>
      <c r="H74" s="13"/>
      <c r="I74" s="289"/>
      <c r="J74" s="290"/>
      <c r="K74" s="291"/>
    </row>
    <row r="75" spans="1:11" s="3" customFormat="1" ht="38.25" customHeight="1" x14ac:dyDescent="0.25">
      <c r="A75" s="227" t="s">
        <v>131</v>
      </c>
      <c r="B75" s="230"/>
      <c r="C75" s="231"/>
      <c r="D75" s="215"/>
      <c r="E75" s="216"/>
      <c r="F75" s="215">
        <f t="shared" ref="F75" si="4">D75+H75</f>
        <v>38364</v>
      </c>
      <c r="G75" s="217"/>
      <c r="H75" s="13">
        <v>38364</v>
      </c>
      <c r="I75" s="205" t="s">
        <v>123</v>
      </c>
      <c r="J75" s="274"/>
      <c r="K75" s="275"/>
    </row>
    <row r="76" spans="1:11" s="3" customFormat="1" ht="28.5" customHeight="1" x14ac:dyDescent="0.25">
      <c r="A76" s="268" t="s">
        <v>97</v>
      </c>
      <c r="B76" s="269"/>
      <c r="C76" s="270"/>
      <c r="D76" s="271">
        <v>4000</v>
      </c>
      <c r="E76" s="272"/>
      <c r="F76" s="271">
        <f t="shared" si="3"/>
        <v>0</v>
      </c>
      <c r="G76" s="273"/>
      <c r="H76" s="56">
        <v>-4000</v>
      </c>
      <c r="I76" s="205"/>
      <c r="J76" s="274"/>
      <c r="K76" s="275"/>
    </row>
    <row r="77" spans="1:11" s="3" customFormat="1" ht="15" customHeight="1" x14ac:dyDescent="0.25">
      <c r="A77" s="227" t="s">
        <v>82</v>
      </c>
      <c r="B77" s="230"/>
      <c r="C77" s="231"/>
      <c r="D77" s="240">
        <v>50000</v>
      </c>
      <c r="E77" s="241"/>
      <c r="F77" s="240">
        <f t="shared" si="3"/>
        <v>50000</v>
      </c>
      <c r="G77" s="242"/>
      <c r="H77" s="19"/>
      <c r="I77" s="205"/>
      <c r="J77" s="274"/>
      <c r="K77" s="275"/>
    </row>
    <row r="78" spans="1:11" s="3" customFormat="1" ht="65.25" customHeight="1" x14ac:dyDescent="0.25">
      <c r="A78" s="227" t="s">
        <v>83</v>
      </c>
      <c r="B78" s="230"/>
      <c r="C78" s="231"/>
      <c r="D78" s="240">
        <v>65953.72</v>
      </c>
      <c r="E78" s="241"/>
      <c r="F78" s="271">
        <f t="shared" si="3"/>
        <v>88500</v>
      </c>
      <c r="G78" s="273"/>
      <c r="H78" s="19">
        <v>22546.28</v>
      </c>
      <c r="I78" s="205" t="s">
        <v>101</v>
      </c>
      <c r="J78" s="274"/>
      <c r="K78" s="275"/>
    </row>
    <row r="79" spans="1:11" s="3" customFormat="1" ht="28.5" customHeight="1" x14ac:dyDescent="0.25">
      <c r="A79" s="227" t="s">
        <v>75</v>
      </c>
      <c r="B79" s="230"/>
      <c r="C79" s="231"/>
      <c r="D79" s="240">
        <f>823620+909090</f>
        <v>1732710</v>
      </c>
      <c r="E79" s="241"/>
      <c r="F79" s="240">
        <f t="shared" si="3"/>
        <v>1732710</v>
      </c>
      <c r="G79" s="242"/>
      <c r="H79" s="6"/>
      <c r="I79" s="218"/>
      <c r="J79" s="219"/>
      <c r="K79" s="220"/>
    </row>
    <row r="80" spans="1:11" s="3" customFormat="1" ht="35.1" hidden="1" customHeight="1" x14ac:dyDescent="0.25">
      <c r="A80" s="222" t="s">
        <v>21</v>
      </c>
      <c r="B80" s="223"/>
      <c r="C80" s="224"/>
      <c r="D80" s="202">
        <f>SUM(D81:E81)</f>
        <v>0</v>
      </c>
      <c r="E80" s="203"/>
      <c r="F80" s="202">
        <f>SUM(F81:G84)</f>
        <v>0</v>
      </c>
      <c r="G80" s="203"/>
      <c r="H80" s="40">
        <f>SUM(H81:H84)</f>
        <v>0</v>
      </c>
      <c r="I80" s="221"/>
      <c r="J80" s="221"/>
      <c r="K80" s="221"/>
    </row>
    <row r="81" spans="1:11" s="3" customFormat="1" ht="15" hidden="1" customHeight="1" x14ac:dyDescent="0.25">
      <c r="A81" s="227"/>
      <c r="B81" s="230"/>
      <c r="C81" s="231"/>
      <c r="D81" s="215"/>
      <c r="E81" s="216"/>
      <c r="F81" s="215"/>
      <c r="G81" s="217"/>
      <c r="H81" s="14"/>
      <c r="I81" s="218"/>
      <c r="J81" s="219"/>
      <c r="K81" s="220"/>
    </row>
    <row r="82" spans="1:11" s="3" customFormat="1" ht="15" hidden="1" customHeight="1" x14ac:dyDescent="0.25">
      <c r="A82" s="227"/>
      <c r="B82" s="230"/>
      <c r="C82" s="231"/>
      <c r="D82" s="215"/>
      <c r="E82" s="216"/>
      <c r="F82" s="215"/>
      <c r="G82" s="217"/>
      <c r="H82" s="14"/>
      <c r="I82" s="218"/>
      <c r="J82" s="219"/>
      <c r="K82" s="220"/>
    </row>
    <row r="83" spans="1:11" s="3" customFormat="1" ht="15" hidden="1" customHeight="1" x14ac:dyDescent="0.25">
      <c r="A83" s="227"/>
      <c r="B83" s="230"/>
      <c r="C83" s="231"/>
      <c r="D83" s="215"/>
      <c r="E83" s="216"/>
      <c r="F83" s="215"/>
      <c r="G83" s="217"/>
      <c r="H83" s="14"/>
      <c r="I83" s="218"/>
      <c r="J83" s="219"/>
      <c r="K83" s="220"/>
    </row>
    <row r="84" spans="1:11" s="3" customFormat="1" ht="15" hidden="1" customHeight="1" x14ac:dyDescent="0.25">
      <c r="A84" s="227"/>
      <c r="B84" s="230"/>
      <c r="C84" s="231"/>
      <c r="D84" s="215"/>
      <c r="E84" s="216"/>
      <c r="F84" s="215"/>
      <c r="G84" s="217"/>
      <c r="H84" s="14"/>
      <c r="I84" s="218"/>
      <c r="J84" s="219"/>
      <c r="K84" s="220"/>
    </row>
    <row r="85" spans="1:11" s="3" customFormat="1" ht="35.1" customHeight="1" x14ac:dyDescent="0.25">
      <c r="A85" s="222" t="s">
        <v>22</v>
      </c>
      <c r="B85" s="223"/>
      <c r="C85" s="224"/>
      <c r="D85" s="202">
        <f>SUM(D86:E93)</f>
        <v>385836</v>
      </c>
      <c r="E85" s="203"/>
      <c r="F85" s="202">
        <f>D85+H85</f>
        <v>379126.48</v>
      </c>
      <c r="G85" s="203"/>
      <c r="H85" s="40">
        <f>SUM(H86:H93)</f>
        <v>-6709.52</v>
      </c>
      <c r="I85" s="221"/>
      <c r="J85" s="221"/>
      <c r="K85" s="221"/>
    </row>
    <row r="86" spans="1:11" s="3" customFormat="1" ht="15" customHeight="1" x14ac:dyDescent="0.25">
      <c r="A86" s="227" t="s">
        <v>46</v>
      </c>
      <c r="B86" s="230"/>
      <c r="C86" s="231"/>
      <c r="D86" s="215">
        <v>1600</v>
      </c>
      <c r="E86" s="216"/>
      <c r="F86" s="215">
        <f t="shared" ref="F86:F93" si="5">D86+H86</f>
        <v>1600</v>
      </c>
      <c r="G86" s="217"/>
      <c r="H86" s="15"/>
      <c r="I86" s="232"/>
      <c r="J86" s="233"/>
      <c r="K86" s="234"/>
    </row>
    <row r="87" spans="1:11" s="3" customFormat="1" ht="93.75" customHeight="1" x14ac:dyDescent="0.25">
      <c r="A87" s="227" t="s">
        <v>132</v>
      </c>
      <c r="B87" s="230"/>
      <c r="C87" s="231"/>
      <c r="D87" s="215">
        <v>15000</v>
      </c>
      <c r="E87" s="216"/>
      <c r="F87" s="215">
        <f t="shared" si="5"/>
        <v>8290.48</v>
      </c>
      <c r="G87" s="217"/>
      <c r="H87" s="59">
        <v>-6709.52</v>
      </c>
      <c r="I87" s="218" t="s">
        <v>124</v>
      </c>
      <c r="J87" s="219"/>
      <c r="K87" s="220"/>
    </row>
    <row r="88" spans="1:11" s="3" customFormat="1" ht="15" customHeight="1" x14ac:dyDescent="0.25">
      <c r="A88" s="227" t="s">
        <v>133</v>
      </c>
      <c r="B88" s="230"/>
      <c r="C88" s="231"/>
      <c r="D88" s="215">
        <v>300000</v>
      </c>
      <c r="E88" s="216"/>
      <c r="F88" s="215">
        <f>D88+H88</f>
        <v>300000</v>
      </c>
      <c r="G88" s="217"/>
      <c r="H88" s="13"/>
      <c r="I88" s="218"/>
      <c r="J88" s="219"/>
      <c r="K88" s="220"/>
    </row>
    <row r="89" spans="1:11" s="3" customFormat="1" ht="96" customHeight="1" x14ac:dyDescent="0.25">
      <c r="A89" s="227" t="s">
        <v>116</v>
      </c>
      <c r="B89" s="230"/>
      <c r="C89" s="231"/>
      <c r="D89" s="215">
        <v>11125</v>
      </c>
      <c r="E89" s="216"/>
      <c r="F89" s="215">
        <f t="shared" si="5"/>
        <v>11125</v>
      </c>
      <c r="G89" s="217"/>
      <c r="H89" s="4"/>
      <c r="I89" s="232"/>
      <c r="J89" s="233"/>
      <c r="K89" s="234"/>
    </row>
    <row r="90" spans="1:11" s="3" customFormat="1" ht="197.25" customHeight="1" x14ac:dyDescent="0.25">
      <c r="A90" s="227" t="s">
        <v>117</v>
      </c>
      <c r="B90" s="230"/>
      <c r="C90" s="231"/>
      <c r="D90" s="215">
        <f>11200+20912.88</f>
        <v>32112.880000000001</v>
      </c>
      <c r="E90" s="216"/>
      <c r="F90" s="215">
        <f t="shared" si="5"/>
        <v>32112.880000000001</v>
      </c>
      <c r="G90" s="217"/>
      <c r="H90" s="55"/>
      <c r="I90" s="218"/>
      <c r="J90" s="219"/>
      <c r="K90" s="220"/>
    </row>
    <row r="91" spans="1:11" s="3" customFormat="1" ht="34.5" customHeight="1" x14ac:dyDescent="0.25">
      <c r="A91" s="227" t="s">
        <v>113</v>
      </c>
      <c r="B91" s="230"/>
      <c r="C91" s="231"/>
      <c r="D91" s="215">
        <v>8604.2199999999993</v>
      </c>
      <c r="E91" s="216"/>
      <c r="F91" s="215">
        <f t="shared" si="5"/>
        <v>8604.2199999999993</v>
      </c>
      <c r="G91" s="217"/>
      <c r="H91" s="14"/>
      <c r="I91" s="205"/>
      <c r="J91" s="274"/>
      <c r="K91" s="275"/>
    </row>
    <row r="92" spans="1:11" s="3" customFormat="1" ht="81.75" customHeight="1" x14ac:dyDescent="0.25">
      <c r="A92" s="227" t="s">
        <v>114</v>
      </c>
      <c r="B92" s="230"/>
      <c r="C92" s="231"/>
      <c r="D92" s="215">
        <v>13245</v>
      </c>
      <c r="E92" s="216"/>
      <c r="F92" s="215">
        <f t="shared" si="5"/>
        <v>13245</v>
      </c>
      <c r="G92" s="217"/>
      <c r="H92" s="15"/>
      <c r="I92" s="232"/>
      <c r="J92" s="233"/>
      <c r="K92" s="234"/>
    </row>
    <row r="93" spans="1:11" s="3" customFormat="1" ht="75" customHeight="1" x14ac:dyDescent="0.25">
      <c r="A93" s="227" t="s">
        <v>134</v>
      </c>
      <c r="B93" s="230"/>
      <c r="C93" s="231"/>
      <c r="D93" s="215">
        <v>4148.8999999999996</v>
      </c>
      <c r="E93" s="216"/>
      <c r="F93" s="215">
        <f t="shared" si="5"/>
        <v>4148.8999999999996</v>
      </c>
      <c r="G93" s="217"/>
      <c r="H93" s="14"/>
      <c r="I93" s="232"/>
      <c r="J93" s="233"/>
      <c r="K93" s="234"/>
    </row>
    <row r="94" spans="1:11" s="3" customFormat="1" x14ac:dyDescent="0.25">
      <c r="A94" s="245" t="s">
        <v>11</v>
      </c>
      <c r="B94" s="245"/>
      <c r="C94" s="245"/>
      <c r="D94" s="246">
        <f>D39+D40+D41+D47+D51+D65+D80+D85</f>
        <v>8361831</v>
      </c>
      <c r="E94" s="247"/>
      <c r="F94" s="246">
        <f>F39+F40+F41+F47+F51+F65+F80+F85</f>
        <v>8146484</v>
      </c>
      <c r="G94" s="247"/>
      <c r="H94" s="42">
        <f>H39+H40+H41+H47+H51+H65+H85</f>
        <v>-215347.00000000003</v>
      </c>
      <c r="I94" s="197"/>
      <c r="J94" s="197"/>
      <c r="K94" s="197"/>
    </row>
    <row r="95" spans="1:11" s="3" customFormat="1" x14ac:dyDescent="0.25">
      <c r="A95" s="10"/>
      <c r="B95" s="10"/>
      <c r="C95" s="10"/>
      <c r="D95" s="11"/>
      <c r="E95" s="11"/>
      <c r="F95" s="11"/>
      <c r="G95" s="11"/>
      <c r="H95" s="11"/>
      <c r="I95" s="12"/>
      <c r="J95" s="12"/>
      <c r="K95" s="12"/>
    </row>
    <row r="97" spans="1:11" x14ac:dyDescent="0.25">
      <c r="A97" s="248" t="s">
        <v>23</v>
      </c>
      <c r="B97" s="248"/>
      <c r="C97" s="248"/>
      <c r="D97" s="248"/>
      <c r="E97" s="248"/>
      <c r="F97" s="248"/>
      <c r="G97" s="248"/>
      <c r="H97" s="248"/>
      <c r="I97" s="248"/>
      <c r="J97" s="248"/>
      <c r="K97" s="248"/>
    </row>
    <row r="98" spans="1:11" ht="8.25" customHeight="1" x14ac:dyDescent="0.25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</row>
    <row r="99" spans="1:11" x14ac:dyDescent="0.25">
      <c r="A99" s="197"/>
      <c r="B99" s="197"/>
      <c r="C99" s="197"/>
      <c r="D99" s="182" t="s">
        <v>5</v>
      </c>
      <c r="E99" s="182"/>
      <c r="F99" s="182" t="s">
        <v>6</v>
      </c>
      <c r="G99" s="182"/>
      <c r="H99" s="36" t="s">
        <v>14</v>
      </c>
      <c r="I99" s="198" t="s">
        <v>13</v>
      </c>
      <c r="J99" s="199"/>
      <c r="K99" s="200"/>
    </row>
    <row r="100" spans="1:11" ht="33" customHeight="1" x14ac:dyDescent="0.25">
      <c r="A100" s="222" t="s">
        <v>19</v>
      </c>
      <c r="B100" s="223"/>
      <c r="C100" s="224"/>
      <c r="D100" s="243"/>
      <c r="E100" s="244"/>
      <c r="F100" s="243"/>
      <c r="G100" s="244"/>
      <c r="H100" s="54">
        <f>SUM(H101:H104)</f>
        <v>314020</v>
      </c>
      <c r="I100" s="299" t="s">
        <v>158</v>
      </c>
      <c r="J100" s="300"/>
      <c r="K100" s="301"/>
    </row>
    <row r="101" spans="1:11" ht="39.75" customHeight="1" x14ac:dyDescent="0.25">
      <c r="A101" s="227" t="s">
        <v>135</v>
      </c>
      <c r="B101" s="297"/>
      <c r="C101" s="298"/>
      <c r="D101" s="252"/>
      <c r="E101" s="253"/>
      <c r="F101" s="252"/>
      <c r="G101" s="254"/>
      <c r="H101" s="19">
        <v>163833.60000000001</v>
      </c>
      <c r="I101" s="302"/>
      <c r="J101" s="303"/>
      <c r="K101" s="304"/>
    </row>
    <row r="102" spans="1:11" ht="23.25" customHeight="1" x14ac:dyDescent="0.25">
      <c r="A102" s="227" t="s">
        <v>136</v>
      </c>
      <c r="B102" s="228"/>
      <c r="C102" s="229"/>
      <c r="D102" s="243"/>
      <c r="E102" s="244"/>
      <c r="F102" s="243"/>
      <c r="G102" s="244"/>
      <c r="H102" s="19">
        <v>99985</v>
      </c>
      <c r="I102" s="302"/>
      <c r="J102" s="303"/>
      <c r="K102" s="304"/>
    </row>
    <row r="103" spans="1:11" ht="15" customHeight="1" x14ac:dyDescent="0.25">
      <c r="A103" s="227" t="s">
        <v>137</v>
      </c>
      <c r="B103" s="228"/>
      <c r="C103" s="229"/>
      <c r="D103" s="243"/>
      <c r="E103" s="244"/>
      <c r="F103" s="243"/>
      <c r="G103" s="244"/>
      <c r="H103" s="19">
        <v>24795.13</v>
      </c>
      <c r="I103" s="302"/>
      <c r="J103" s="303"/>
      <c r="K103" s="304"/>
    </row>
    <row r="104" spans="1:11" ht="26.25" customHeight="1" x14ac:dyDescent="0.25">
      <c r="A104" s="227" t="s">
        <v>138</v>
      </c>
      <c r="B104" s="228"/>
      <c r="C104" s="229"/>
      <c r="D104" s="243"/>
      <c r="E104" s="244"/>
      <c r="F104" s="243"/>
      <c r="G104" s="244"/>
      <c r="H104" s="19">
        <v>25406.27</v>
      </c>
      <c r="I104" s="302"/>
      <c r="J104" s="303"/>
      <c r="K104" s="304"/>
    </row>
    <row r="105" spans="1:11" s="3" customFormat="1" ht="35.1" customHeight="1" x14ac:dyDescent="0.25">
      <c r="A105" s="222" t="s">
        <v>20</v>
      </c>
      <c r="B105" s="223"/>
      <c r="C105" s="224"/>
      <c r="D105" s="202"/>
      <c r="E105" s="203"/>
      <c r="F105" s="202"/>
      <c r="G105" s="203"/>
      <c r="H105" s="57">
        <f>H106</f>
        <v>9000</v>
      </c>
      <c r="I105" s="302"/>
      <c r="J105" s="303"/>
      <c r="K105" s="304"/>
    </row>
    <row r="106" spans="1:11" ht="23.25" customHeight="1" x14ac:dyDescent="0.25">
      <c r="A106" s="308" t="s">
        <v>97</v>
      </c>
      <c r="B106" s="309"/>
      <c r="C106" s="310"/>
      <c r="D106" s="252"/>
      <c r="E106" s="253"/>
      <c r="F106" s="252"/>
      <c r="G106" s="254"/>
      <c r="H106" s="13">
        <v>9000</v>
      </c>
      <c r="I106" s="305"/>
      <c r="J106" s="306"/>
      <c r="K106" s="307"/>
    </row>
    <row r="107" spans="1:11" ht="15" customHeight="1" x14ac:dyDescent="0.25">
      <c r="A107" s="245" t="s">
        <v>11</v>
      </c>
      <c r="B107" s="245"/>
      <c r="C107" s="245"/>
      <c r="D107" s="246">
        <f>D100+D102</f>
        <v>0</v>
      </c>
      <c r="E107" s="247"/>
      <c r="F107" s="246">
        <f>F100</f>
        <v>0</v>
      </c>
      <c r="G107" s="247"/>
      <c r="H107" s="42">
        <f>H100+H105</f>
        <v>323020</v>
      </c>
      <c r="I107" s="197"/>
      <c r="J107" s="197"/>
      <c r="K107" s="197"/>
    </row>
    <row r="108" spans="1:11" x14ac:dyDescent="0.25">
      <c r="A108" s="10"/>
      <c r="B108" s="10"/>
      <c r="C108" s="10"/>
      <c r="D108" s="11"/>
      <c r="E108" s="11"/>
      <c r="F108" s="11"/>
      <c r="G108" s="11"/>
      <c r="H108" s="11"/>
      <c r="I108" s="12"/>
      <c r="J108" s="12"/>
      <c r="K108" s="12"/>
    </row>
    <row r="109" spans="1:11" ht="16.5" customHeight="1" x14ac:dyDescent="0.25">
      <c r="A109" s="261" t="s">
        <v>24</v>
      </c>
      <c r="B109" s="261"/>
      <c r="C109" s="261"/>
      <c r="D109" s="261"/>
      <c r="E109" s="261"/>
      <c r="F109" s="261"/>
      <c r="G109" s="261"/>
      <c r="H109" s="261"/>
      <c r="I109" s="261"/>
      <c r="J109" s="261"/>
      <c r="K109" s="261"/>
    </row>
    <row r="111" spans="1:11" x14ac:dyDescent="0.25">
      <c r="A111" s="197"/>
      <c r="B111" s="197"/>
      <c r="C111" s="197"/>
      <c r="D111" s="182" t="s">
        <v>5</v>
      </c>
      <c r="E111" s="182"/>
      <c r="F111" s="182" t="s">
        <v>6</v>
      </c>
      <c r="G111" s="182"/>
      <c r="H111" s="36" t="s">
        <v>14</v>
      </c>
      <c r="I111" s="198" t="s">
        <v>13</v>
      </c>
      <c r="J111" s="199"/>
      <c r="K111" s="200"/>
    </row>
    <row r="112" spans="1:11" ht="35.1" customHeight="1" x14ac:dyDescent="0.25">
      <c r="A112" s="262" t="s">
        <v>15</v>
      </c>
      <c r="B112" s="262"/>
      <c r="C112" s="262"/>
      <c r="D112" s="202">
        <v>375261.68</v>
      </c>
      <c r="E112" s="203"/>
      <c r="F112" s="202">
        <f>D112+H112</f>
        <v>375261.68</v>
      </c>
      <c r="G112" s="204"/>
      <c r="H112" s="41"/>
      <c r="I112" s="263"/>
      <c r="J112" s="264"/>
      <c r="K112" s="264"/>
    </row>
    <row r="113" spans="1:11" ht="35.1" customHeight="1" x14ac:dyDescent="0.25">
      <c r="A113" s="255" t="s">
        <v>16</v>
      </c>
      <c r="B113" s="256"/>
      <c r="C113" s="257"/>
      <c r="D113" s="202">
        <v>113329.03</v>
      </c>
      <c r="E113" s="203"/>
      <c r="F113" s="202">
        <f>D113+H113</f>
        <v>113329.03</v>
      </c>
      <c r="G113" s="204"/>
      <c r="H113" s="41"/>
      <c r="I113" s="258"/>
      <c r="J113" s="259"/>
      <c r="K113" s="260"/>
    </row>
    <row r="114" spans="1:11" s="3" customFormat="1" ht="35.1" customHeight="1" x14ac:dyDescent="0.25">
      <c r="A114" s="222" t="s">
        <v>19</v>
      </c>
      <c r="B114" s="223"/>
      <c r="C114" s="224"/>
      <c r="D114" s="202">
        <f>D115+D116</f>
        <v>181000</v>
      </c>
      <c r="E114" s="203"/>
      <c r="F114" s="202">
        <f>F115+F116</f>
        <v>181000</v>
      </c>
      <c r="G114" s="203"/>
      <c r="H114" s="40">
        <f>SUM(H115:H116)</f>
        <v>0</v>
      </c>
      <c r="I114" s="205"/>
      <c r="J114" s="206"/>
      <c r="K114" s="207"/>
    </row>
    <row r="115" spans="1:11" s="3" customFormat="1" ht="39" customHeight="1" x14ac:dyDescent="0.25">
      <c r="A115" s="227" t="s">
        <v>142</v>
      </c>
      <c r="B115" s="230"/>
      <c r="C115" s="231"/>
      <c r="D115" s="235">
        <v>146000</v>
      </c>
      <c r="E115" s="236"/>
      <c r="F115" s="215">
        <f t="shared" ref="F115:F125" si="6">D115+H115</f>
        <v>146000</v>
      </c>
      <c r="G115" s="217"/>
      <c r="H115" s="4"/>
      <c r="I115" s="218"/>
      <c r="J115" s="219"/>
      <c r="K115" s="220"/>
    </row>
    <row r="116" spans="1:11" s="3" customFormat="1" ht="15" customHeight="1" x14ac:dyDescent="0.25">
      <c r="A116" s="227" t="s">
        <v>72</v>
      </c>
      <c r="B116" s="230"/>
      <c r="C116" s="231"/>
      <c r="D116" s="235">
        <v>35000</v>
      </c>
      <c r="E116" s="236"/>
      <c r="F116" s="215">
        <f t="shared" si="6"/>
        <v>35000</v>
      </c>
      <c r="G116" s="217"/>
      <c r="H116" s="13"/>
      <c r="I116" s="218"/>
      <c r="J116" s="219"/>
      <c r="K116" s="220"/>
    </row>
    <row r="117" spans="1:11" ht="35.1" customHeight="1" x14ac:dyDescent="0.25">
      <c r="A117" s="222" t="s">
        <v>20</v>
      </c>
      <c r="B117" s="223"/>
      <c r="C117" s="224"/>
      <c r="D117" s="202">
        <f>SUM(D118:E121)</f>
        <v>782450</v>
      </c>
      <c r="E117" s="203"/>
      <c r="F117" s="202">
        <f t="shared" si="6"/>
        <v>782450</v>
      </c>
      <c r="G117" s="204"/>
      <c r="H117" s="40">
        <f>SUM(H118:H120)</f>
        <v>0</v>
      </c>
      <c r="I117" s="197"/>
      <c r="J117" s="197"/>
      <c r="K117" s="197"/>
    </row>
    <row r="118" spans="1:11" s="3" customFormat="1" ht="28.5" customHeight="1" x14ac:dyDescent="0.25">
      <c r="A118" s="227" t="s">
        <v>74</v>
      </c>
      <c r="B118" s="230"/>
      <c r="C118" s="231"/>
      <c r="D118" s="215">
        <v>505050</v>
      </c>
      <c r="E118" s="216"/>
      <c r="F118" s="215">
        <f t="shared" si="6"/>
        <v>505050</v>
      </c>
      <c r="G118" s="214"/>
      <c r="H118" s="8"/>
      <c r="I118" s="232"/>
      <c r="J118" s="233"/>
      <c r="K118" s="234"/>
    </row>
    <row r="119" spans="1:11" s="3" customFormat="1" ht="35.25" customHeight="1" x14ac:dyDescent="0.25">
      <c r="A119" s="227" t="s">
        <v>47</v>
      </c>
      <c r="B119" s="230"/>
      <c r="C119" s="231"/>
      <c r="D119" s="215">
        <v>194400</v>
      </c>
      <c r="E119" s="216"/>
      <c r="F119" s="215">
        <f t="shared" si="6"/>
        <v>194400</v>
      </c>
      <c r="G119" s="214"/>
      <c r="H119" s="17"/>
      <c r="I119" s="205" t="s">
        <v>143</v>
      </c>
      <c r="J119" s="206"/>
      <c r="K119" s="207"/>
    </row>
    <row r="120" spans="1:11" s="3" customFormat="1" ht="28.5" customHeight="1" x14ac:dyDescent="0.25">
      <c r="A120" s="227" t="s">
        <v>85</v>
      </c>
      <c r="B120" s="230"/>
      <c r="C120" s="231"/>
      <c r="D120" s="215">
        <v>41000</v>
      </c>
      <c r="E120" s="216"/>
      <c r="F120" s="215">
        <f t="shared" si="6"/>
        <v>41000</v>
      </c>
      <c r="G120" s="214"/>
      <c r="H120" s="13"/>
      <c r="I120" s="205"/>
      <c r="J120" s="274"/>
      <c r="K120" s="275"/>
    </row>
    <row r="121" spans="1:11" s="3" customFormat="1" ht="28.5" customHeight="1" x14ac:dyDescent="0.25">
      <c r="A121" s="227" t="s">
        <v>139</v>
      </c>
      <c r="B121" s="230"/>
      <c r="C121" s="231"/>
      <c r="D121" s="215">
        <v>42000</v>
      </c>
      <c r="E121" s="216"/>
      <c r="F121" s="215">
        <f t="shared" ref="F121" si="7">D121+H121</f>
        <v>42000</v>
      </c>
      <c r="G121" s="214"/>
      <c r="H121" s="13"/>
      <c r="I121" s="205"/>
      <c r="J121" s="274"/>
      <c r="K121" s="275"/>
    </row>
    <row r="122" spans="1:11" ht="35.1" customHeight="1" x14ac:dyDescent="0.25">
      <c r="A122" s="222" t="s">
        <v>64</v>
      </c>
      <c r="B122" s="223"/>
      <c r="C122" s="224"/>
      <c r="D122" s="202">
        <f>D123</f>
        <v>11520</v>
      </c>
      <c r="E122" s="203"/>
      <c r="F122" s="202">
        <f t="shared" si="6"/>
        <v>11520</v>
      </c>
      <c r="G122" s="204"/>
      <c r="H122" s="40">
        <f>SUM(H123:H124)</f>
        <v>0</v>
      </c>
      <c r="I122" s="197"/>
      <c r="J122" s="197"/>
      <c r="K122" s="197"/>
    </row>
    <row r="123" spans="1:11" s="3" customFormat="1" ht="15" customHeight="1" x14ac:dyDescent="0.25">
      <c r="A123" s="227" t="s">
        <v>76</v>
      </c>
      <c r="B123" s="230"/>
      <c r="C123" s="231"/>
      <c r="D123" s="215">
        <v>11520</v>
      </c>
      <c r="E123" s="216"/>
      <c r="F123" s="215">
        <f t="shared" si="6"/>
        <v>11520</v>
      </c>
      <c r="G123" s="214"/>
      <c r="H123" s="8"/>
      <c r="I123" s="232"/>
      <c r="J123" s="233"/>
      <c r="K123" s="234"/>
    </row>
    <row r="124" spans="1:11" ht="35.1" customHeight="1" x14ac:dyDescent="0.25">
      <c r="A124" s="222" t="s">
        <v>51</v>
      </c>
      <c r="B124" s="223"/>
      <c r="C124" s="224"/>
      <c r="D124" s="202">
        <f>SUM(D125:E127)</f>
        <v>107090.22</v>
      </c>
      <c r="E124" s="265"/>
      <c r="F124" s="202">
        <f t="shared" si="6"/>
        <v>107090.22</v>
      </c>
      <c r="G124" s="266"/>
      <c r="H124" s="40">
        <f>SUM(H125:H127)</f>
        <v>0</v>
      </c>
      <c r="I124" s="232"/>
      <c r="J124" s="233"/>
      <c r="K124" s="234"/>
    </row>
    <row r="125" spans="1:11" ht="15" customHeight="1" x14ac:dyDescent="0.25">
      <c r="A125" s="227" t="s">
        <v>48</v>
      </c>
      <c r="B125" s="230"/>
      <c r="C125" s="231"/>
      <c r="D125" s="215">
        <v>103284.88</v>
      </c>
      <c r="E125" s="216"/>
      <c r="F125" s="215">
        <f t="shared" si="6"/>
        <v>103284.88</v>
      </c>
      <c r="G125" s="216"/>
      <c r="H125" s="13"/>
      <c r="I125" s="218"/>
      <c r="J125" s="219"/>
      <c r="K125" s="220"/>
    </row>
    <row r="126" spans="1:11" ht="28.5" customHeight="1" x14ac:dyDescent="0.25">
      <c r="A126" s="227" t="s">
        <v>50</v>
      </c>
      <c r="B126" s="230"/>
      <c r="C126" s="231"/>
      <c r="D126" s="215">
        <v>1880.34</v>
      </c>
      <c r="E126" s="216"/>
      <c r="F126" s="215">
        <v>1880.34</v>
      </c>
      <c r="G126" s="216"/>
      <c r="H126" s="13"/>
      <c r="I126" s="218"/>
      <c r="J126" s="219"/>
      <c r="K126" s="220"/>
    </row>
    <row r="127" spans="1:11" ht="15" customHeight="1" x14ac:dyDescent="0.25">
      <c r="A127" s="227" t="s">
        <v>49</v>
      </c>
      <c r="B127" s="230"/>
      <c r="C127" s="231"/>
      <c r="D127" s="215">
        <v>1925</v>
      </c>
      <c r="E127" s="216"/>
      <c r="F127" s="215">
        <f>D127+H127</f>
        <v>1925</v>
      </c>
      <c r="G127" s="216"/>
      <c r="H127" s="13"/>
      <c r="I127" s="218"/>
      <c r="J127" s="219"/>
      <c r="K127" s="220"/>
    </row>
    <row r="128" spans="1:11" ht="35.1" customHeight="1" x14ac:dyDescent="0.25">
      <c r="A128" s="222" t="s">
        <v>52</v>
      </c>
      <c r="B128" s="223"/>
      <c r="C128" s="224"/>
      <c r="D128" s="202">
        <v>30000</v>
      </c>
      <c r="E128" s="203"/>
      <c r="F128" s="202">
        <f>D128+H128</f>
        <v>30000</v>
      </c>
      <c r="G128" s="204"/>
      <c r="H128" s="16"/>
      <c r="I128" s="218"/>
      <c r="J128" s="219"/>
      <c r="K128" s="220"/>
    </row>
    <row r="129" spans="1:11" s="3" customFormat="1" ht="35.1" customHeight="1" x14ac:dyDescent="0.25">
      <c r="A129" s="222" t="s">
        <v>21</v>
      </c>
      <c r="B129" s="223"/>
      <c r="C129" s="224"/>
      <c r="D129" s="202">
        <f>D130+D131</f>
        <v>66000</v>
      </c>
      <c r="E129" s="203"/>
      <c r="F129" s="202">
        <f>D129+H129</f>
        <v>66000</v>
      </c>
      <c r="G129" s="203"/>
      <c r="H129" s="40">
        <f>SUM(H130:H130)</f>
        <v>0</v>
      </c>
      <c r="I129" s="221"/>
      <c r="J129" s="221"/>
      <c r="K129" s="221"/>
    </row>
    <row r="130" spans="1:11" s="3" customFormat="1" ht="15" customHeight="1" x14ac:dyDescent="0.25">
      <c r="A130" s="227" t="s">
        <v>77</v>
      </c>
      <c r="B130" s="230"/>
      <c r="C130" s="231"/>
      <c r="D130" s="215">
        <v>51000</v>
      </c>
      <c r="E130" s="216"/>
      <c r="F130" s="215">
        <f t="shared" ref="F130:F136" si="8">D130+H130</f>
        <v>51000</v>
      </c>
      <c r="G130" s="217"/>
      <c r="H130" s="5"/>
      <c r="I130" s="218"/>
      <c r="J130" s="219"/>
      <c r="K130" s="220"/>
    </row>
    <row r="131" spans="1:11" s="3" customFormat="1" ht="15" customHeight="1" x14ac:dyDescent="0.25">
      <c r="A131" s="227" t="s">
        <v>78</v>
      </c>
      <c r="B131" s="230"/>
      <c r="C131" s="231"/>
      <c r="D131" s="215">
        <v>15000</v>
      </c>
      <c r="E131" s="216"/>
      <c r="F131" s="215">
        <f t="shared" si="8"/>
        <v>15000</v>
      </c>
      <c r="G131" s="217"/>
      <c r="H131" s="5"/>
      <c r="I131" s="218"/>
      <c r="J131" s="219"/>
      <c r="K131" s="220"/>
    </row>
    <row r="132" spans="1:11" ht="35.1" customHeight="1" x14ac:dyDescent="0.25">
      <c r="A132" s="222" t="s">
        <v>140</v>
      </c>
      <c r="B132" s="223"/>
      <c r="C132" s="224"/>
      <c r="D132" s="202">
        <f>D133</f>
        <v>14203.77</v>
      </c>
      <c r="E132" s="203"/>
      <c r="F132" s="202">
        <f t="shared" si="8"/>
        <v>14203.77</v>
      </c>
      <c r="G132" s="204"/>
      <c r="H132" s="40">
        <f>SUM(H136:H136)</f>
        <v>0</v>
      </c>
      <c r="I132" s="197"/>
      <c r="J132" s="197"/>
      <c r="K132" s="197"/>
    </row>
    <row r="133" spans="1:11" ht="142.5" customHeight="1" x14ac:dyDescent="0.25">
      <c r="A133" s="227" t="s">
        <v>120</v>
      </c>
      <c r="B133" s="230"/>
      <c r="C133" s="231"/>
      <c r="D133" s="215">
        <v>14203.77</v>
      </c>
      <c r="E133" s="216"/>
      <c r="F133" s="215">
        <f t="shared" si="8"/>
        <v>14203.77</v>
      </c>
      <c r="G133" s="216"/>
      <c r="H133" s="13"/>
      <c r="I133" s="218"/>
      <c r="J133" s="219"/>
      <c r="K133" s="220"/>
    </row>
    <row r="134" spans="1:11" ht="35.1" customHeight="1" x14ac:dyDescent="0.25">
      <c r="A134" s="222" t="s">
        <v>141</v>
      </c>
      <c r="B134" s="223"/>
      <c r="C134" s="224"/>
      <c r="D134" s="202">
        <f>D135+D136</f>
        <v>40560</v>
      </c>
      <c r="E134" s="203"/>
      <c r="F134" s="202">
        <f t="shared" ref="F134" si="9">D134+H134</f>
        <v>40560</v>
      </c>
      <c r="G134" s="204"/>
      <c r="H134" s="61">
        <f>SUM(H138:H138)</f>
        <v>0</v>
      </c>
      <c r="I134" s="197"/>
      <c r="J134" s="197"/>
      <c r="K134" s="197"/>
    </row>
    <row r="135" spans="1:11" ht="15" customHeight="1" x14ac:dyDescent="0.25">
      <c r="A135" s="227" t="s">
        <v>119</v>
      </c>
      <c r="B135" s="230"/>
      <c r="C135" s="231"/>
      <c r="D135" s="215">
        <v>6000</v>
      </c>
      <c r="E135" s="216"/>
      <c r="F135" s="215">
        <f t="shared" si="8"/>
        <v>6000</v>
      </c>
      <c r="G135" s="216"/>
      <c r="H135" s="13"/>
      <c r="I135" s="218"/>
      <c r="J135" s="219"/>
      <c r="K135" s="220"/>
    </row>
    <row r="136" spans="1:11" ht="51" customHeight="1" x14ac:dyDescent="0.25">
      <c r="A136" s="227" t="s">
        <v>118</v>
      </c>
      <c r="B136" s="230"/>
      <c r="C136" s="231"/>
      <c r="D136" s="215">
        <v>34560</v>
      </c>
      <c r="E136" s="216"/>
      <c r="F136" s="215">
        <f t="shared" si="8"/>
        <v>34560</v>
      </c>
      <c r="G136" s="216"/>
      <c r="H136" s="5"/>
      <c r="I136" s="218"/>
      <c r="J136" s="219"/>
      <c r="K136" s="220"/>
    </row>
    <row r="137" spans="1:11" x14ac:dyDescent="0.25">
      <c r="A137" s="245" t="s">
        <v>11</v>
      </c>
      <c r="B137" s="245"/>
      <c r="C137" s="245"/>
      <c r="D137" s="246">
        <f>D112+D113+D114+D117+D122+D124+D128+D129+D132+D134</f>
        <v>1721414.7</v>
      </c>
      <c r="E137" s="247"/>
      <c r="F137" s="246">
        <f>F112+F113+F114+F117+F122+F124+F128+F129+F132+F134</f>
        <v>1721414.7</v>
      </c>
      <c r="G137" s="247"/>
      <c r="H137" s="42">
        <f>H112+H113+H114+H117+H122+H124+H128+H129+H132</f>
        <v>0</v>
      </c>
      <c r="I137" s="197"/>
      <c r="J137" s="197"/>
      <c r="K137" s="197"/>
    </row>
    <row r="138" spans="1:11" ht="12" customHeight="1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</row>
    <row r="139" spans="1:11" ht="46.5" customHeight="1" x14ac:dyDescent="0.25">
      <c r="A139" s="177" t="s">
        <v>53</v>
      </c>
      <c r="B139" s="177"/>
      <c r="C139" s="177"/>
      <c r="D139" s="177"/>
      <c r="E139" s="177"/>
      <c r="F139" s="177"/>
      <c r="G139" s="177"/>
      <c r="H139" s="177"/>
      <c r="I139" s="177"/>
      <c r="J139" s="177"/>
      <c r="K139" s="177"/>
    </row>
    <row r="140" spans="1:11" ht="30.75" customHeight="1" x14ac:dyDescent="0.25">
      <c r="A140" s="177" t="s">
        <v>109</v>
      </c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</row>
    <row r="141" spans="1:11" ht="30.75" customHeight="1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</row>
    <row r="142" spans="1:11" hidden="1" x14ac:dyDescent="0.25">
      <c r="A142" s="267"/>
      <c r="B142" s="267"/>
      <c r="C142" s="267"/>
      <c r="D142" s="267"/>
      <c r="E142" s="267"/>
      <c r="F142" s="267"/>
      <c r="G142" s="267"/>
      <c r="H142" s="267"/>
      <c r="I142" s="267"/>
      <c r="J142" s="267"/>
      <c r="K142" s="267"/>
    </row>
    <row r="143" spans="1:11" ht="117.75" hidden="1" customHeight="1" x14ac:dyDescent="0.25">
      <c r="A143" s="177" t="s">
        <v>54</v>
      </c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</row>
    <row r="144" spans="1:11" hidden="1" x14ac:dyDescent="0.25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</row>
    <row r="145" spans="1:11" hidden="1" x14ac:dyDescent="0.25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</row>
    <row r="146" spans="1:11" x14ac:dyDescent="0.25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</row>
    <row r="147" spans="1:11" x14ac:dyDescent="0.25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</row>
    <row r="148" spans="1:11" x14ac:dyDescent="0.25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</row>
    <row r="149" spans="1:11" x14ac:dyDescent="0.25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</row>
    <row r="150" spans="1:11" x14ac:dyDescent="0.25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</row>
    <row r="151" spans="1:11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</row>
    <row r="152" spans="1:11" x14ac:dyDescent="0.25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</row>
  </sheetData>
  <mergeCells count="422">
    <mergeCell ref="A19:J19"/>
    <mergeCell ref="A26:C26"/>
    <mergeCell ref="D26:E26"/>
    <mergeCell ref="F26:G26"/>
    <mergeCell ref="H26:J26"/>
    <mergeCell ref="A29:C29"/>
    <mergeCell ref="D29:E29"/>
    <mergeCell ref="F29:G29"/>
    <mergeCell ref="H29:J29"/>
    <mergeCell ref="A27:C27"/>
    <mergeCell ref="D27:E27"/>
    <mergeCell ref="F27:G27"/>
    <mergeCell ref="H27:J27"/>
    <mergeCell ref="A28:C28"/>
    <mergeCell ref="D28:E28"/>
    <mergeCell ref="F28:G28"/>
    <mergeCell ref="H28:J28"/>
    <mergeCell ref="A2:J2"/>
    <mergeCell ref="A3:J3"/>
    <mergeCell ref="A4:J4"/>
    <mergeCell ref="A5:I5"/>
    <mergeCell ref="A6:J6"/>
    <mergeCell ref="A7:J7"/>
    <mergeCell ref="A25:C25"/>
    <mergeCell ref="D25:E25"/>
    <mergeCell ref="F25:G25"/>
    <mergeCell ref="H25:J25"/>
    <mergeCell ref="A21:J21"/>
    <mergeCell ref="A22:J22"/>
    <mergeCell ref="A24:C24"/>
    <mergeCell ref="D24:E24"/>
    <mergeCell ref="F24:G24"/>
    <mergeCell ref="H24:J24"/>
    <mergeCell ref="A15:J15"/>
    <mergeCell ref="A16:K16"/>
    <mergeCell ref="A17:J17"/>
    <mergeCell ref="A8:J8"/>
    <mergeCell ref="A9:I9"/>
    <mergeCell ref="A10:I10"/>
    <mergeCell ref="A12:J12"/>
    <mergeCell ref="A14:J14"/>
    <mergeCell ref="I40:K40"/>
    <mergeCell ref="A34:J34"/>
    <mergeCell ref="A36:J36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0:C40"/>
    <mergeCell ref="D40:E40"/>
    <mergeCell ref="F40:G40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0:C50"/>
    <mergeCell ref="D50:E50"/>
    <mergeCell ref="F50:G50"/>
    <mergeCell ref="I50:K50"/>
    <mergeCell ref="A51:C51"/>
    <mergeCell ref="D51:E51"/>
    <mergeCell ref="F51:G51"/>
    <mergeCell ref="I51:K51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59:C59"/>
    <mergeCell ref="D59:E59"/>
    <mergeCell ref="F59:G59"/>
    <mergeCell ref="I59:K59"/>
    <mergeCell ref="A61:C61"/>
    <mergeCell ref="D61:E61"/>
    <mergeCell ref="F61:G61"/>
    <mergeCell ref="A57:C57"/>
    <mergeCell ref="D57:E57"/>
    <mergeCell ref="F57:G57"/>
    <mergeCell ref="I57:K57"/>
    <mergeCell ref="A58:C58"/>
    <mergeCell ref="D58:E58"/>
    <mergeCell ref="F58:G58"/>
    <mergeCell ref="I58:K58"/>
    <mergeCell ref="A60:C60"/>
    <mergeCell ref="D60:E60"/>
    <mergeCell ref="F60:G60"/>
    <mergeCell ref="I60:K60"/>
    <mergeCell ref="D64:E64"/>
    <mergeCell ref="F64:G64"/>
    <mergeCell ref="A62:C62"/>
    <mergeCell ref="D62:E62"/>
    <mergeCell ref="F62:G62"/>
    <mergeCell ref="A67:C67"/>
    <mergeCell ref="D67:E67"/>
    <mergeCell ref="F67:G67"/>
    <mergeCell ref="I67:K67"/>
    <mergeCell ref="I61:K64"/>
    <mergeCell ref="A63:C63"/>
    <mergeCell ref="D63:E63"/>
    <mergeCell ref="F63:G63"/>
    <mergeCell ref="A64:C64"/>
    <mergeCell ref="A68:C68"/>
    <mergeCell ref="D68:E68"/>
    <mergeCell ref="F68:G68"/>
    <mergeCell ref="I68:K68"/>
    <mergeCell ref="A65:C65"/>
    <mergeCell ref="D65:E65"/>
    <mergeCell ref="F65:G65"/>
    <mergeCell ref="I65:K65"/>
    <mergeCell ref="A66:C66"/>
    <mergeCell ref="D66:E66"/>
    <mergeCell ref="F66:G66"/>
    <mergeCell ref="I66:K66"/>
    <mergeCell ref="A70:C70"/>
    <mergeCell ref="D70:E70"/>
    <mergeCell ref="F70:G70"/>
    <mergeCell ref="I70:K70"/>
    <mergeCell ref="A71:C71"/>
    <mergeCell ref="D71:E71"/>
    <mergeCell ref="F71:G71"/>
    <mergeCell ref="I71:K71"/>
    <mergeCell ref="A69:C69"/>
    <mergeCell ref="D69:E69"/>
    <mergeCell ref="F69:G69"/>
    <mergeCell ref="I69:K69"/>
    <mergeCell ref="A72:C72"/>
    <mergeCell ref="D72:E72"/>
    <mergeCell ref="F72:G72"/>
    <mergeCell ref="I72:K72"/>
    <mergeCell ref="A73:C73"/>
    <mergeCell ref="D73:E73"/>
    <mergeCell ref="F73:G73"/>
    <mergeCell ref="A74:C74"/>
    <mergeCell ref="D74:E74"/>
    <mergeCell ref="A78:C78"/>
    <mergeCell ref="D78:E78"/>
    <mergeCell ref="F78:G78"/>
    <mergeCell ref="I78:K78"/>
    <mergeCell ref="A79:C79"/>
    <mergeCell ref="D79:E79"/>
    <mergeCell ref="F79:G79"/>
    <mergeCell ref="I79:K79"/>
    <mergeCell ref="F74:G74"/>
    <mergeCell ref="A76:C76"/>
    <mergeCell ref="D76:E76"/>
    <mergeCell ref="F76:G76"/>
    <mergeCell ref="I76:K76"/>
    <mergeCell ref="A77:C77"/>
    <mergeCell ref="D77:E77"/>
    <mergeCell ref="F77:G77"/>
    <mergeCell ref="I77:K77"/>
    <mergeCell ref="A75:C75"/>
    <mergeCell ref="D75:E75"/>
    <mergeCell ref="F75:G75"/>
    <mergeCell ref="I75:K75"/>
    <mergeCell ref="A85:C85"/>
    <mergeCell ref="D85:E85"/>
    <mergeCell ref="F85:G85"/>
    <mergeCell ref="I85:K85"/>
    <mergeCell ref="A86:C86"/>
    <mergeCell ref="D86:E86"/>
    <mergeCell ref="F86:G86"/>
    <mergeCell ref="I86:K86"/>
    <mergeCell ref="A80:C80"/>
    <mergeCell ref="D80:E80"/>
    <mergeCell ref="F80:G80"/>
    <mergeCell ref="I80:K80"/>
    <mergeCell ref="A81:C81"/>
    <mergeCell ref="D81:E81"/>
    <mergeCell ref="F81:G81"/>
    <mergeCell ref="I81:K81"/>
    <mergeCell ref="I82:K82"/>
    <mergeCell ref="A83:C83"/>
    <mergeCell ref="D83:E83"/>
    <mergeCell ref="F83:G83"/>
    <mergeCell ref="I83:K83"/>
    <mergeCell ref="A84:C84"/>
    <mergeCell ref="D84:E84"/>
    <mergeCell ref="F84:G84"/>
    <mergeCell ref="A89:C89"/>
    <mergeCell ref="D89:E89"/>
    <mergeCell ref="F89:G89"/>
    <mergeCell ref="I89:K89"/>
    <mergeCell ref="A90:C90"/>
    <mergeCell ref="D90:E90"/>
    <mergeCell ref="F90:G90"/>
    <mergeCell ref="I90:K90"/>
    <mergeCell ref="A87:C87"/>
    <mergeCell ref="D87:E87"/>
    <mergeCell ref="F87:G87"/>
    <mergeCell ref="I87:K87"/>
    <mergeCell ref="A88:C88"/>
    <mergeCell ref="D88:E88"/>
    <mergeCell ref="F88:G88"/>
    <mergeCell ref="I88:K88"/>
    <mergeCell ref="A93:C93"/>
    <mergeCell ref="D93:E93"/>
    <mergeCell ref="F93:G93"/>
    <mergeCell ref="I93:K93"/>
    <mergeCell ref="A91:C91"/>
    <mergeCell ref="D91:E91"/>
    <mergeCell ref="F91:G91"/>
    <mergeCell ref="I91:K91"/>
    <mergeCell ref="A92:C92"/>
    <mergeCell ref="D92:E92"/>
    <mergeCell ref="F92:G92"/>
    <mergeCell ref="I92:K92"/>
    <mergeCell ref="A99:C99"/>
    <mergeCell ref="D99:E99"/>
    <mergeCell ref="F99:G99"/>
    <mergeCell ref="I99:K99"/>
    <mergeCell ref="A100:C100"/>
    <mergeCell ref="D100:E100"/>
    <mergeCell ref="F100:G100"/>
    <mergeCell ref="A94:C94"/>
    <mergeCell ref="D94:E94"/>
    <mergeCell ref="F94:G94"/>
    <mergeCell ref="I94:K94"/>
    <mergeCell ref="A97:K97"/>
    <mergeCell ref="A98:K98"/>
    <mergeCell ref="I100:K106"/>
    <mergeCell ref="A105:C105"/>
    <mergeCell ref="D105:E105"/>
    <mergeCell ref="F105:G105"/>
    <mergeCell ref="A106:C106"/>
    <mergeCell ref="D106:E106"/>
    <mergeCell ref="F106:G106"/>
    <mergeCell ref="A107:C107"/>
    <mergeCell ref="D107:E107"/>
    <mergeCell ref="F107:G107"/>
    <mergeCell ref="I107:K107"/>
    <mergeCell ref="A101:C101"/>
    <mergeCell ref="D101:E101"/>
    <mergeCell ref="F101:G101"/>
    <mergeCell ref="A102:C102"/>
    <mergeCell ref="D102:E102"/>
    <mergeCell ref="F102:G102"/>
    <mergeCell ref="A103:C103"/>
    <mergeCell ref="D103:E103"/>
    <mergeCell ref="F103:G103"/>
    <mergeCell ref="A104:C104"/>
    <mergeCell ref="D104:E104"/>
    <mergeCell ref="F104:G104"/>
    <mergeCell ref="A109:K109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7:C117"/>
    <mergeCell ref="D117:E117"/>
    <mergeCell ref="F117:G117"/>
    <mergeCell ref="I117:K117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D135:E135"/>
    <mergeCell ref="F135:G135"/>
    <mergeCell ref="I135:K135"/>
    <mergeCell ref="A136:C136"/>
    <mergeCell ref="D136:E136"/>
    <mergeCell ref="F136:G136"/>
    <mergeCell ref="I136:K136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I84:K84"/>
    <mergeCell ref="A148:K148"/>
    <mergeCell ref="A149:K149"/>
    <mergeCell ref="A150:K150"/>
    <mergeCell ref="A151:K151"/>
    <mergeCell ref="A152:K152"/>
    <mergeCell ref="I73:K73"/>
    <mergeCell ref="I74:K74"/>
    <mergeCell ref="A82:C82"/>
    <mergeCell ref="D82:E82"/>
    <mergeCell ref="F82:G82"/>
    <mergeCell ref="A142:K142"/>
    <mergeCell ref="A143:K143"/>
    <mergeCell ref="A144:K144"/>
    <mergeCell ref="A145:K145"/>
    <mergeCell ref="A146:K146"/>
    <mergeCell ref="A147:K147"/>
    <mergeCell ref="A137:C137"/>
    <mergeCell ref="D137:E137"/>
    <mergeCell ref="F137:G137"/>
    <mergeCell ref="I137:K137"/>
    <mergeCell ref="A139:K139"/>
    <mergeCell ref="A140:K140"/>
    <mergeCell ref="A135:C135"/>
  </mergeCells>
  <pageMargins left="0.39370078740157483" right="0.19685039370078741" top="0.59055118110236227" bottom="0.59055118110236227" header="0" footer="0"/>
  <pageSetup paperSize="9" scale="66" fitToHeight="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3"/>
  <sheetViews>
    <sheetView topLeftCell="A142" workbookViewId="0">
      <selection activeCell="A144" sqref="A144:XFD144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10.710937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.75" x14ac:dyDescent="0.25">
      <c r="A3" s="168" t="s">
        <v>1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x14ac:dyDescent="0.25">
      <c r="A4" s="168" t="s">
        <v>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5.75" x14ac:dyDescent="0.25">
      <c r="A5" s="168"/>
      <c r="B5" s="169"/>
      <c r="C5" s="169"/>
      <c r="D5" s="169"/>
      <c r="E5" s="169"/>
      <c r="F5" s="169"/>
      <c r="G5" s="169"/>
      <c r="H5" s="169"/>
      <c r="I5" s="169"/>
    </row>
    <row r="6" spans="1:10" x14ac:dyDescent="0.25">
      <c r="A6" s="170" t="s">
        <v>150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.75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169"/>
    </row>
    <row r="9" spans="1:10" ht="7.5" customHeight="1" x14ac:dyDescent="0.25">
      <c r="A9" s="168"/>
      <c r="B9" s="169"/>
      <c r="C9" s="169"/>
      <c r="D9" s="169"/>
      <c r="E9" s="169"/>
      <c r="F9" s="169"/>
      <c r="G9" s="169"/>
      <c r="H9" s="169"/>
      <c r="I9" s="1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73"/>
    </row>
    <row r="11" spans="1:10" ht="36" customHeight="1" x14ac:dyDescent="0.25">
      <c r="A11" s="66"/>
      <c r="B11" s="67"/>
      <c r="C11" s="67"/>
      <c r="D11" s="67"/>
      <c r="E11" s="67"/>
      <c r="F11" s="67"/>
      <c r="G11" s="67"/>
      <c r="H11" s="67"/>
      <c r="I11" s="67"/>
      <c r="J11" s="73"/>
    </row>
    <row r="12" spans="1:10" ht="130.5" customHeight="1" x14ac:dyDescent="0.25">
      <c r="A12" s="172" t="s">
        <v>165</v>
      </c>
      <c r="B12" s="174"/>
      <c r="C12" s="174"/>
      <c r="D12" s="174"/>
      <c r="E12" s="174"/>
      <c r="F12" s="174"/>
      <c r="G12" s="174"/>
      <c r="H12" s="174"/>
      <c r="I12" s="174"/>
      <c r="J12" s="174"/>
    </row>
    <row r="13" spans="1:10" ht="15" customHeight="1" x14ac:dyDescent="0.25">
      <c r="A13" s="63"/>
      <c r="B13" s="68"/>
      <c r="C13" s="68"/>
      <c r="D13" s="68"/>
      <c r="E13" s="68"/>
      <c r="F13" s="68"/>
      <c r="G13" s="68"/>
      <c r="H13" s="68"/>
      <c r="I13" s="68"/>
      <c r="J13" s="68"/>
    </row>
    <row r="14" spans="1:10" ht="15.75" x14ac:dyDescent="0.25">
      <c r="A14" s="184" t="s">
        <v>58</v>
      </c>
      <c r="B14" s="185"/>
      <c r="C14" s="185"/>
      <c r="D14" s="185"/>
      <c r="E14" s="185"/>
      <c r="F14" s="185"/>
      <c r="G14" s="185"/>
      <c r="H14" s="185"/>
      <c r="I14" s="185"/>
      <c r="J14" s="185"/>
    </row>
    <row r="15" spans="1:10" ht="58.5" customHeight="1" x14ac:dyDescent="0.25">
      <c r="A15" s="326" t="s">
        <v>166</v>
      </c>
      <c r="B15" s="327"/>
      <c r="C15" s="327"/>
      <c r="D15" s="327"/>
      <c r="E15" s="327"/>
      <c r="F15" s="327"/>
      <c r="G15" s="327"/>
      <c r="H15" s="327"/>
      <c r="I15" s="327"/>
      <c r="J15" s="171"/>
    </row>
    <row r="16" spans="1:10" ht="19.5" customHeight="1" x14ac:dyDescent="0.25">
      <c r="A16" s="66"/>
      <c r="B16" s="67"/>
      <c r="C16" s="67"/>
      <c r="D16" s="67"/>
      <c r="E16" s="67"/>
      <c r="F16" s="67"/>
      <c r="G16" s="67"/>
      <c r="H16" s="67"/>
      <c r="I16" s="67"/>
      <c r="J16" s="68"/>
    </row>
    <row r="17" spans="1:10" ht="15.75" x14ac:dyDescent="0.25">
      <c r="A17" s="168" t="s">
        <v>4</v>
      </c>
      <c r="B17" s="169"/>
      <c r="C17" s="169"/>
      <c r="D17" s="169"/>
      <c r="E17" s="169"/>
      <c r="F17" s="169"/>
      <c r="G17" s="169"/>
      <c r="H17" s="169"/>
      <c r="I17" s="169"/>
      <c r="J17" s="169"/>
    </row>
    <row r="18" spans="1:10" ht="15.75" x14ac:dyDescent="0.25">
      <c r="A18" s="178" t="s">
        <v>186</v>
      </c>
      <c r="B18" s="179"/>
      <c r="C18" s="179"/>
      <c r="D18" s="179"/>
      <c r="E18" s="179"/>
      <c r="F18" s="179"/>
      <c r="G18" s="179"/>
      <c r="H18" s="179"/>
      <c r="I18" s="179"/>
      <c r="J18" s="179"/>
    </row>
    <row r="19" spans="1:10" ht="15.75" x14ac:dyDescent="0.25">
      <c r="A19" s="2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x14ac:dyDescent="0.25">
      <c r="A20" s="180"/>
      <c r="B20" s="181"/>
      <c r="C20" s="181"/>
      <c r="D20" s="182" t="s">
        <v>25</v>
      </c>
      <c r="E20" s="182"/>
      <c r="F20" s="182" t="s">
        <v>6</v>
      </c>
      <c r="G20" s="182"/>
      <c r="H20" s="180" t="s">
        <v>14</v>
      </c>
      <c r="I20" s="182"/>
      <c r="J20" s="182"/>
    </row>
    <row r="21" spans="1:10" ht="30" customHeight="1" x14ac:dyDescent="0.25">
      <c r="A21" s="189" t="s">
        <v>7</v>
      </c>
      <c r="B21" s="190"/>
      <c r="C21" s="190"/>
      <c r="D21" s="191">
        <v>8146484</v>
      </c>
      <c r="E21" s="191"/>
      <c r="F21" s="191">
        <f>D21+H21</f>
        <v>8050775</v>
      </c>
      <c r="G21" s="192"/>
      <c r="H21" s="191">
        <v>-95709</v>
      </c>
      <c r="I21" s="191"/>
      <c r="J21" s="191"/>
    </row>
    <row r="22" spans="1:10" x14ac:dyDescent="0.25">
      <c r="A22" s="189" t="s">
        <v>8</v>
      </c>
      <c r="B22" s="190"/>
      <c r="C22" s="190"/>
      <c r="D22" s="191">
        <v>323020</v>
      </c>
      <c r="E22" s="191"/>
      <c r="F22" s="191">
        <f>D22+H22</f>
        <v>1044620</v>
      </c>
      <c r="G22" s="192"/>
      <c r="H22" s="317">
        <v>721600</v>
      </c>
      <c r="I22" s="317"/>
      <c r="J22" s="317"/>
    </row>
    <row r="23" spans="1:10" x14ac:dyDescent="0.25">
      <c r="A23" s="189" t="s">
        <v>9</v>
      </c>
      <c r="B23" s="190"/>
      <c r="C23" s="190"/>
      <c r="D23" s="191">
        <v>0</v>
      </c>
      <c r="E23" s="191"/>
      <c r="F23" s="191">
        <f>D23+H23</f>
        <v>0</v>
      </c>
      <c r="G23" s="192"/>
      <c r="H23" s="191"/>
      <c r="I23" s="191"/>
      <c r="J23" s="191"/>
    </row>
    <row r="24" spans="1:10" ht="30" customHeight="1" x14ac:dyDescent="0.25">
      <c r="A24" s="194" t="s">
        <v>10</v>
      </c>
      <c r="B24" s="195"/>
      <c r="C24" s="196"/>
      <c r="D24" s="191">
        <v>1721414.7</v>
      </c>
      <c r="E24" s="191"/>
      <c r="F24" s="191">
        <f>D24+H24</f>
        <v>1857318.7</v>
      </c>
      <c r="G24" s="192"/>
      <c r="H24" s="191">
        <v>135904</v>
      </c>
      <c r="I24" s="191"/>
      <c r="J24" s="191"/>
    </row>
    <row r="25" spans="1:10" ht="15.75" x14ac:dyDescent="0.25">
      <c r="A25" s="180" t="s">
        <v>11</v>
      </c>
      <c r="B25" s="208"/>
      <c r="C25" s="208"/>
      <c r="D25" s="209">
        <f>D21+D22+D23+D24</f>
        <v>10190918.699999999</v>
      </c>
      <c r="E25" s="182"/>
      <c r="F25" s="209">
        <f>D25+H25</f>
        <v>10952713.699999999</v>
      </c>
      <c r="G25" s="182"/>
      <c r="H25" s="318">
        <f>H21+H22+H23+H24</f>
        <v>761795</v>
      </c>
      <c r="I25" s="319"/>
      <c r="J25" s="319"/>
    </row>
    <row r="26" spans="1:10" ht="15.75" x14ac:dyDescent="0.25">
      <c r="A26" s="20"/>
      <c r="B26" s="21"/>
      <c r="C26" s="21"/>
      <c r="D26" s="11"/>
      <c r="E26" s="22"/>
      <c r="F26" s="11"/>
      <c r="G26" s="22"/>
      <c r="H26" s="52"/>
      <c r="I26" s="53"/>
      <c r="J26" s="53"/>
    </row>
    <row r="27" spans="1:10" ht="15.75" x14ac:dyDescent="0.25">
      <c r="A27" s="20"/>
      <c r="B27" s="21"/>
      <c r="C27" s="21"/>
      <c r="D27" s="11"/>
      <c r="E27" s="22"/>
      <c r="F27" s="11"/>
      <c r="G27" s="22"/>
      <c r="H27" s="52"/>
      <c r="I27" s="53"/>
      <c r="J27" s="53"/>
    </row>
    <row r="28" spans="1:10" ht="15.75" x14ac:dyDescent="0.25">
      <c r="A28" s="20"/>
      <c r="B28" s="21"/>
      <c r="C28" s="21"/>
      <c r="D28" s="11"/>
      <c r="E28" s="22"/>
      <c r="F28" s="11"/>
      <c r="G28" s="22"/>
      <c r="H28" s="52"/>
      <c r="I28" s="53"/>
      <c r="J28" s="53"/>
    </row>
    <row r="29" spans="1:10" ht="15.75" x14ac:dyDescent="0.25">
      <c r="A29" s="20"/>
      <c r="B29" s="21"/>
      <c r="C29" s="21"/>
      <c r="D29" s="11"/>
      <c r="E29" s="22"/>
      <c r="F29" s="11"/>
      <c r="G29" s="22"/>
      <c r="H29" s="23"/>
      <c r="I29" s="11"/>
      <c r="J29" s="11"/>
    </row>
    <row r="30" spans="1:10" ht="15.75" x14ac:dyDescent="0.25">
      <c r="A30" s="178" t="s">
        <v>187</v>
      </c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0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25">
      <c r="A32" s="211" t="s">
        <v>12</v>
      </c>
      <c r="B32" s="211"/>
      <c r="C32" s="211"/>
      <c r="D32" s="211"/>
      <c r="E32" s="211"/>
      <c r="F32" s="211"/>
      <c r="G32" s="211"/>
      <c r="H32" s="211"/>
      <c r="I32" s="211"/>
      <c r="J32" s="211"/>
    </row>
    <row r="33" spans="1:11" ht="10.5" customHeight="1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</row>
    <row r="34" spans="1:11" s="3" customFormat="1" x14ac:dyDescent="0.25">
      <c r="A34" s="197"/>
      <c r="B34" s="197"/>
      <c r="C34" s="197"/>
      <c r="D34" s="182" t="s">
        <v>25</v>
      </c>
      <c r="E34" s="182"/>
      <c r="F34" s="182" t="s">
        <v>6</v>
      </c>
      <c r="G34" s="182"/>
      <c r="H34" s="65" t="s">
        <v>14</v>
      </c>
      <c r="I34" s="198" t="s">
        <v>13</v>
      </c>
      <c r="J34" s="199"/>
      <c r="K34" s="200"/>
    </row>
    <row r="35" spans="1:11" s="3" customFormat="1" ht="24.75" customHeight="1" x14ac:dyDescent="0.25">
      <c r="A35" s="201" t="s">
        <v>15</v>
      </c>
      <c r="B35" s="201"/>
      <c r="C35" s="201"/>
      <c r="D35" s="202">
        <f>2270467.71+1068597.41</f>
        <v>3339065.12</v>
      </c>
      <c r="E35" s="203"/>
      <c r="F35" s="202">
        <f t="shared" ref="F35:F42" si="0">D35+H35</f>
        <v>3491448.97</v>
      </c>
      <c r="G35" s="204"/>
      <c r="H35" s="78">
        <v>152383.85</v>
      </c>
      <c r="I35" s="286" t="s">
        <v>183</v>
      </c>
      <c r="J35" s="311"/>
      <c r="K35" s="312"/>
    </row>
    <row r="36" spans="1:11" s="3" customFormat="1" ht="62.25" customHeight="1" x14ac:dyDescent="0.25">
      <c r="A36" s="222" t="s">
        <v>16</v>
      </c>
      <c r="B36" s="223"/>
      <c r="C36" s="224"/>
      <c r="D36" s="225">
        <f>685681.25+322716.41</f>
        <v>1008397.6599999999</v>
      </c>
      <c r="E36" s="226"/>
      <c r="F36" s="202">
        <f t="shared" si="0"/>
        <v>1054417.5899999999</v>
      </c>
      <c r="G36" s="204"/>
      <c r="H36" s="78">
        <v>46019.93</v>
      </c>
      <c r="I36" s="339"/>
      <c r="J36" s="340"/>
      <c r="K36" s="341"/>
    </row>
    <row r="37" spans="1:11" s="3" customFormat="1" ht="35.1" customHeight="1" x14ac:dyDescent="0.25">
      <c r="A37" s="201" t="s">
        <v>18</v>
      </c>
      <c r="B37" s="201"/>
      <c r="C37" s="201"/>
      <c r="D37" s="202">
        <f>SUM(D38:E42)</f>
        <v>20460</v>
      </c>
      <c r="E37" s="203"/>
      <c r="F37" s="202">
        <f t="shared" si="0"/>
        <v>20460</v>
      </c>
      <c r="G37" s="203"/>
      <c r="H37" s="76">
        <f>SUM(H38:H42)</f>
        <v>0</v>
      </c>
      <c r="I37" s="221"/>
      <c r="J37" s="221"/>
      <c r="K37" s="221"/>
    </row>
    <row r="38" spans="1:11" s="3" customFormat="1" ht="15" customHeight="1" x14ac:dyDescent="0.25">
      <c r="A38" s="212" t="s">
        <v>26</v>
      </c>
      <c r="B38" s="213"/>
      <c r="C38" s="214"/>
      <c r="D38" s="215">
        <v>14400</v>
      </c>
      <c r="E38" s="216"/>
      <c r="F38" s="215">
        <f t="shared" si="0"/>
        <v>14400</v>
      </c>
      <c r="G38" s="217"/>
      <c r="H38" s="13"/>
      <c r="I38" s="218"/>
      <c r="J38" s="219"/>
      <c r="K38" s="220"/>
    </row>
    <row r="39" spans="1:11" s="3" customFormat="1" ht="15" customHeight="1" x14ac:dyDescent="0.25">
      <c r="A39" s="212" t="s">
        <v>27</v>
      </c>
      <c r="B39" s="213"/>
      <c r="C39" s="214"/>
      <c r="D39" s="215">
        <v>2640</v>
      </c>
      <c r="E39" s="216"/>
      <c r="F39" s="215">
        <f t="shared" si="0"/>
        <v>2640</v>
      </c>
      <c r="G39" s="217"/>
      <c r="H39" s="18"/>
      <c r="I39" s="221"/>
      <c r="J39" s="221"/>
      <c r="K39" s="221"/>
    </row>
    <row r="40" spans="1:11" s="3" customFormat="1" ht="15" customHeight="1" x14ac:dyDescent="0.25">
      <c r="A40" s="212" t="s">
        <v>28</v>
      </c>
      <c r="B40" s="213"/>
      <c r="C40" s="214"/>
      <c r="D40" s="215">
        <v>1320</v>
      </c>
      <c r="E40" s="216"/>
      <c r="F40" s="215">
        <f t="shared" si="0"/>
        <v>1320</v>
      </c>
      <c r="G40" s="217"/>
      <c r="H40" s="18"/>
      <c r="I40" s="221"/>
      <c r="J40" s="221"/>
      <c r="K40" s="221"/>
    </row>
    <row r="41" spans="1:11" s="3" customFormat="1" ht="15" customHeight="1" x14ac:dyDescent="0.25">
      <c r="A41" s="227" t="s">
        <v>29</v>
      </c>
      <c r="B41" s="228"/>
      <c r="C41" s="229"/>
      <c r="D41" s="215">
        <v>420</v>
      </c>
      <c r="E41" s="216"/>
      <c r="F41" s="215">
        <f t="shared" si="0"/>
        <v>420</v>
      </c>
      <c r="G41" s="217"/>
      <c r="H41" s="13"/>
      <c r="I41" s="218"/>
      <c r="J41" s="219"/>
      <c r="K41" s="220"/>
    </row>
    <row r="42" spans="1:11" s="3" customFormat="1" ht="15" customHeight="1" x14ac:dyDescent="0.25">
      <c r="A42" s="212" t="s">
        <v>59</v>
      </c>
      <c r="B42" s="213"/>
      <c r="C42" s="214"/>
      <c r="D42" s="215">
        <v>1680</v>
      </c>
      <c r="E42" s="216"/>
      <c r="F42" s="215">
        <f t="shared" si="0"/>
        <v>1680</v>
      </c>
      <c r="G42" s="217"/>
      <c r="H42" s="18"/>
      <c r="I42" s="218"/>
      <c r="J42" s="219"/>
      <c r="K42" s="220"/>
    </row>
    <row r="43" spans="1:11" s="3" customFormat="1" ht="35.1" customHeight="1" x14ac:dyDescent="0.25">
      <c r="A43" s="222" t="s">
        <v>17</v>
      </c>
      <c r="B43" s="223"/>
      <c r="C43" s="224"/>
      <c r="D43" s="202">
        <f>SUM(D44:E46)</f>
        <v>694311</v>
      </c>
      <c r="E43" s="203"/>
      <c r="F43" s="202">
        <f>H43+D43</f>
        <v>694311</v>
      </c>
      <c r="G43" s="203"/>
      <c r="H43" s="69">
        <f>SUM(H44:H46)</f>
        <v>0</v>
      </c>
      <c r="I43" s="221"/>
      <c r="J43" s="221"/>
      <c r="K43" s="221"/>
    </row>
    <row r="44" spans="1:11" s="3" customFormat="1" ht="15" customHeight="1" x14ac:dyDescent="0.25">
      <c r="A44" s="227" t="s">
        <v>30</v>
      </c>
      <c r="B44" s="230"/>
      <c r="C44" s="231"/>
      <c r="D44" s="215">
        <v>642105</v>
      </c>
      <c r="E44" s="216"/>
      <c r="F44" s="215">
        <f>H44+D44</f>
        <v>642105</v>
      </c>
      <c r="G44" s="217"/>
      <c r="H44" s="70"/>
      <c r="I44" s="232"/>
      <c r="J44" s="233"/>
      <c r="K44" s="234"/>
    </row>
    <row r="45" spans="1:11" s="3" customFormat="1" ht="28.5" customHeight="1" x14ac:dyDescent="0.25">
      <c r="A45" s="227" t="s">
        <v>31</v>
      </c>
      <c r="B45" s="230"/>
      <c r="C45" s="231"/>
      <c r="D45" s="215">
        <v>5406</v>
      </c>
      <c r="E45" s="216"/>
      <c r="F45" s="215">
        <f>H45+D45</f>
        <v>5406</v>
      </c>
      <c r="G45" s="217"/>
      <c r="H45" s="13"/>
      <c r="I45" s="218"/>
      <c r="J45" s="219"/>
      <c r="K45" s="220"/>
    </row>
    <row r="46" spans="1:11" s="3" customFormat="1" ht="36.950000000000003" customHeight="1" x14ac:dyDescent="0.25">
      <c r="A46" s="227" t="s">
        <v>84</v>
      </c>
      <c r="B46" s="230"/>
      <c r="C46" s="231"/>
      <c r="D46" s="215">
        <v>46800</v>
      </c>
      <c r="E46" s="216"/>
      <c r="F46" s="215">
        <f>H46+D46</f>
        <v>46800</v>
      </c>
      <c r="G46" s="217"/>
      <c r="H46" s="13"/>
      <c r="I46" s="205"/>
      <c r="J46" s="274"/>
      <c r="K46" s="275"/>
    </row>
    <row r="47" spans="1:11" s="3" customFormat="1" ht="35.1" customHeight="1" x14ac:dyDescent="0.25">
      <c r="A47" s="222" t="s">
        <v>19</v>
      </c>
      <c r="B47" s="223"/>
      <c r="C47" s="224"/>
      <c r="D47" s="202">
        <f>SUM(D48:E57)</f>
        <v>320203.23</v>
      </c>
      <c r="E47" s="203"/>
      <c r="F47" s="202">
        <f>D47+H47</f>
        <v>320203.23</v>
      </c>
      <c r="G47" s="203"/>
      <c r="H47" s="69">
        <f>SUM(H48:H57)</f>
        <v>0</v>
      </c>
      <c r="I47" s="205"/>
      <c r="J47" s="206"/>
      <c r="K47" s="207"/>
    </row>
    <row r="48" spans="1:11" s="3" customFormat="1" ht="36" customHeight="1" x14ac:dyDescent="0.25">
      <c r="A48" s="227" t="s">
        <v>32</v>
      </c>
      <c r="B48" s="230"/>
      <c r="C48" s="231"/>
      <c r="D48" s="235">
        <v>22524</v>
      </c>
      <c r="E48" s="236"/>
      <c r="F48" s="215">
        <f t="shared" ref="F48:F57" si="1">D48+H48</f>
        <v>22524</v>
      </c>
      <c r="G48" s="217"/>
      <c r="H48" s="13"/>
      <c r="I48" s="205"/>
      <c r="J48" s="274"/>
      <c r="K48" s="275"/>
    </row>
    <row r="49" spans="1:11" s="3" customFormat="1" ht="51.75" customHeight="1" x14ac:dyDescent="0.25">
      <c r="A49" s="227" t="s">
        <v>57</v>
      </c>
      <c r="B49" s="230"/>
      <c r="C49" s="231"/>
      <c r="D49" s="235">
        <v>19500</v>
      </c>
      <c r="E49" s="236"/>
      <c r="F49" s="215">
        <f t="shared" si="1"/>
        <v>19500</v>
      </c>
      <c r="G49" s="217"/>
      <c r="H49" s="5"/>
      <c r="I49" s="218"/>
      <c r="J49" s="219"/>
      <c r="K49" s="220"/>
    </row>
    <row r="50" spans="1:11" s="3" customFormat="1" ht="28.5" customHeight="1" x14ac:dyDescent="0.25">
      <c r="A50" s="227" t="s">
        <v>34</v>
      </c>
      <c r="B50" s="230"/>
      <c r="C50" s="231"/>
      <c r="D50" s="235">
        <v>6000</v>
      </c>
      <c r="E50" s="236"/>
      <c r="F50" s="215">
        <f t="shared" si="1"/>
        <v>6000</v>
      </c>
      <c r="G50" s="217"/>
      <c r="H50" s="5"/>
      <c r="I50" s="218"/>
      <c r="J50" s="219"/>
      <c r="K50" s="220"/>
    </row>
    <row r="51" spans="1:11" s="3" customFormat="1" ht="117" customHeight="1" x14ac:dyDescent="0.25">
      <c r="A51" s="227" t="s">
        <v>39</v>
      </c>
      <c r="B51" s="230"/>
      <c r="C51" s="231"/>
      <c r="D51" s="235">
        <v>116638.68</v>
      </c>
      <c r="E51" s="236"/>
      <c r="F51" s="215">
        <f t="shared" si="1"/>
        <v>116638.68</v>
      </c>
      <c r="G51" s="217"/>
      <c r="H51" s="18"/>
      <c r="I51" s="205"/>
      <c r="J51" s="274"/>
      <c r="K51" s="275"/>
    </row>
    <row r="52" spans="1:11" s="3" customFormat="1" ht="15" customHeight="1" x14ac:dyDescent="0.25">
      <c r="A52" s="227" t="s">
        <v>37</v>
      </c>
      <c r="B52" s="230"/>
      <c r="C52" s="231"/>
      <c r="D52" s="235">
        <v>65000</v>
      </c>
      <c r="E52" s="236"/>
      <c r="F52" s="215">
        <f t="shared" si="1"/>
        <v>65000</v>
      </c>
      <c r="G52" s="217"/>
      <c r="H52" s="13"/>
      <c r="I52" s="218"/>
      <c r="J52" s="219"/>
      <c r="K52" s="220"/>
    </row>
    <row r="53" spans="1:11" s="3" customFormat="1" ht="28.5" customHeight="1" x14ac:dyDescent="0.25">
      <c r="A53" s="227" t="s">
        <v>35</v>
      </c>
      <c r="B53" s="230"/>
      <c r="C53" s="231"/>
      <c r="D53" s="235">
        <v>6000</v>
      </c>
      <c r="E53" s="236"/>
      <c r="F53" s="215">
        <f t="shared" si="1"/>
        <v>6000</v>
      </c>
      <c r="G53" s="217"/>
      <c r="H53" s="5"/>
      <c r="I53" s="205"/>
      <c r="J53" s="206"/>
      <c r="K53" s="207"/>
    </row>
    <row r="54" spans="1:11" s="3" customFormat="1" ht="28.5" customHeight="1" x14ac:dyDescent="0.25">
      <c r="A54" s="227" t="s">
        <v>36</v>
      </c>
      <c r="B54" s="230"/>
      <c r="C54" s="231"/>
      <c r="D54" s="235">
        <v>25500</v>
      </c>
      <c r="E54" s="236"/>
      <c r="F54" s="215">
        <f t="shared" si="1"/>
        <v>25500</v>
      </c>
      <c r="G54" s="217"/>
      <c r="H54" s="13"/>
      <c r="I54" s="205"/>
      <c r="J54" s="274"/>
      <c r="K54" s="275"/>
    </row>
    <row r="55" spans="1:11" s="3" customFormat="1" ht="15" customHeight="1" x14ac:dyDescent="0.25">
      <c r="A55" s="227" t="s">
        <v>60</v>
      </c>
      <c r="B55" s="230"/>
      <c r="C55" s="231"/>
      <c r="D55" s="235">
        <v>10000</v>
      </c>
      <c r="E55" s="236"/>
      <c r="F55" s="215">
        <f t="shared" si="1"/>
        <v>10000</v>
      </c>
      <c r="G55" s="217"/>
      <c r="H55" s="5"/>
      <c r="I55" s="205"/>
      <c r="J55" s="206"/>
      <c r="K55" s="207"/>
    </row>
    <row r="56" spans="1:11" s="3" customFormat="1" ht="36.75" customHeight="1" x14ac:dyDescent="0.25">
      <c r="A56" s="227" t="s">
        <v>38</v>
      </c>
      <c r="B56" s="230"/>
      <c r="C56" s="231"/>
      <c r="D56" s="235">
        <v>22498</v>
      </c>
      <c r="E56" s="236"/>
      <c r="F56" s="215">
        <f t="shared" si="1"/>
        <v>22498</v>
      </c>
      <c r="G56" s="217"/>
      <c r="H56" s="13"/>
      <c r="I56" s="205"/>
      <c r="J56" s="274"/>
      <c r="K56" s="275"/>
    </row>
    <row r="57" spans="1:11" s="3" customFormat="1" ht="24.75" customHeight="1" x14ac:dyDescent="0.25">
      <c r="A57" s="227" t="s">
        <v>107</v>
      </c>
      <c r="B57" s="230"/>
      <c r="C57" s="231"/>
      <c r="D57" s="235">
        <v>26542.55</v>
      </c>
      <c r="E57" s="236"/>
      <c r="F57" s="215">
        <f t="shared" si="1"/>
        <v>26542.55</v>
      </c>
      <c r="G57" s="217"/>
      <c r="H57" s="59"/>
      <c r="I57" s="286"/>
      <c r="J57" s="311"/>
      <c r="K57" s="312"/>
    </row>
    <row r="58" spans="1:11" s="3" customFormat="1" ht="35.1" customHeight="1" x14ac:dyDescent="0.25">
      <c r="A58" s="222" t="s">
        <v>20</v>
      </c>
      <c r="B58" s="223"/>
      <c r="C58" s="224"/>
      <c r="D58" s="202">
        <f>SUM(D59:E71)</f>
        <v>2384920.5099999998</v>
      </c>
      <c r="E58" s="203"/>
      <c r="F58" s="202">
        <f>SUM(F59:G71)</f>
        <v>2102118.31</v>
      </c>
      <c r="G58" s="203"/>
      <c r="H58" s="69">
        <f>SUM(H59:H71)</f>
        <v>-282802.2</v>
      </c>
      <c r="I58" s="221"/>
      <c r="J58" s="221"/>
      <c r="K58" s="221"/>
    </row>
    <row r="59" spans="1:11" s="3" customFormat="1" ht="52.5" customHeight="1" x14ac:dyDescent="0.25">
      <c r="A59" s="227" t="s">
        <v>63</v>
      </c>
      <c r="B59" s="230"/>
      <c r="C59" s="231"/>
      <c r="D59" s="240">
        <v>36000</v>
      </c>
      <c r="E59" s="241"/>
      <c r="F59" s="240">
        <f t="shared" ref="F59:F71" si="2">D59+H59</f>
        <v>36000</v>
      </c>
      <c r="G59" s="242"/>
      <c r="H59" s="19"/>
      <c r="I59" s="218"/>
      <c r="J59" s="219"/>
      <c r="K59" s="220"/>
    </row>
    <row r="60" spans="1:11" s="3" customFormat="1" ht="39" customHeight="1" x14ac:dyDescent="0.25">
      <c r="A60" s="227" t="s">
        <v>40</v>
      </c>
      <c r="B60" s="230"/>
      <c r="C60" s="231"/>
      <c r="D60" s="240">
        <v>13000</v>
      </c>
      <c r="E60" s="241"/>
      <c r="F60" s="240">
        <f t="shared" si="2"/>
        <v>6760.8</v>
      </c>
      <c r="G60" s="242"/>
      <c r="H60" s="6">
        <v>-6239.2</v>
      </c>
      <c r="I60" s="218" t="s">
        <v>181</v>
      </c>
      <c r="J60" s="219"/>
      <c r="K60" s="220"/>
    </row>
    <row r="61" spans="1:11" s="3" customFormat="1" ht="68.25" customHeight="1" x14ac:dyDescent="0.25">
      <c r="A61" s="227" t="s">
        <v>41</v>
      </c>
      <c r="B61" s="230"/>
      <c r="C61" s="231"/>
      <c r="D61" s="240">
        <v>19242.599999999999</v>
      </c>
      <c r="E61" s="241"/>
      <c r="F61" s="240">
        <f t="shared" si="2"/>
        <v>19242.599999999999</v>
      </c>
      <c r="G61" s="242"/>
      <c r="H61" s="19"/>
      <c r="I61" s="205"/>
      <c r="J61" s="274"/>
      <c r="K61" s="275"/>
    </row>
    <row r="62" spans="1:11" s="3" customFormat="1" ht="39" customHeight="1" x14ac:dyDescent="0.25">
      <c r="A62" s="227" t="s">
        <v>42</v>
      </c>
      <c r="B62" s="230"/>
      <c r="C62" s="231"/>
      <c r="D62" s="240">
        <v>34350.910000000003</v>
      </c>
      <c r="E62" s="241"/>
      <c r="F62" s="240">
        <f t="shared" si="2"/>
        <v>34350.910000000003</v>
      </c>
      <c r="G62" s="242"/>
      <c r="H62" s="58"/>
      <c r="I62" s="205"/>
      <c r="J62" s="274"/>
      <c r="K62" s="275"/>
    </row>
    <row r="63" spans="1:11" s="3" customFormat="1" ht="39.75" customHeight="1" x14ac:dyDescent="0.25">
      <c r="A63" s="227" t="s">
        <v>130</v>
      </c>
      <c r="B63" s="230"/>
      <c r="C63" s="231"/>
      <c r="D63" s="240">
        <v>34200</v>
      </c>
      <c r="E63" s="241"/>
      <c r="F63" s="240">
        <f t="shared" si="2"/>
        <v>34200</v>
      </c>
      <c r="G63" s="242"/>
      <c r="H63" s="6"/>
      <c r="I63" s="280"/>
      <c r="J63" s="281"/>
      <c r="K63" s="282"/>
    </row>
    <row r="64" spans="1:11" s="3" customFormat="1" ht="44.25" customHeight="1" x14ac:dyDescent="0.25">
      <c r="A64" s="227" t="s">
        <v>121</v>
      </c>
      <c r="B64" s="230"/>
      <c r="C64" s="231"/>
      <c r="D64" s="271">
        <v>306393</v>
      </c>
      <c r="E64" s="272"/>
      <c r="F64" s="271">
        <f t="shared" si="2"/>
        <v>198720</v>
      </c>
      <c r="G64" s="273"/>
      <c r="H64" s="81">
        <f>-198720+91047</f>
        <v>-107673</v>
      </c>
      <c r="I64" s="205" t="s">
        <v>182</v>
      </c>
      <c r="J64" s="274"/>
      <c r="K64" s="275"/>
    </row>
    <row r="65" spans="1:11" s="3" customFormat="1" ht="49.5" customHeight="1" x14ac:dyDescent="0.25">
      <c r="A65" s="227" t="s">
        <v>175</v>
      </c>
      <c r="B65" s="230"/>
      <c r="C65" s="231"/>
      <c r="D65" s="215">
        <v>5000</v>
      </c>
      <c r="E65" s="216"/>
      <c r="F65" s="215">
        <f t="shared" si="2"/>
        <v>4000</v>
      </c>
      <c r="G65" s="217"/>
      <c r="H65" s="5">
        <v>-1000</v>
      </c>
      <c r="I65" s="205" t="s">
        <v>94</v>
      </c>
      <c r="J65" s="274"/>
      <c r="K65" s="275"/>
    </row>
    <row r="66" spans="1:11" s="3" customFormat="1" ht="50.25" customHeight="1" x14ac:dyDescent="0.25">
      <c r="A66" s="227" t="s">
        <v>176</v>
      </c>
      <c r="B66" s="230"/>
      <c r="C66" s="231"/>
      <c r="D66" s="215">
        <v>14160</v>
      </c>
      <c r="E66" s="216"/>
      <c r="F66" s="215">
        <f t="shared" si="2"/>
        <v>16580</v>
      </c>
      <c r="G66" s="217"/>
      <c r="H66" s="5">
        <v>2420</v>
      </c>
      <c r="I66" s="205" t="s">
        <v>164</v>
      </c>
      <c r="J66" s="274"/>
      <c r="K66" s="275"/>
    </row>
    <row r="67" spans="1:11" s="3" customFormat="1" ht="30" customHeight="1" x14ac:dyDescent="0.25">
      <c r="A67" s="227" t="s">
        <v>177</v>
      </c>
      <c r="B67" s="230"/>
      <c r="C67" s="231"/>
      <c r="D67" s="215">
        <v>13000</v>
      </c>
      <c r="E67" s="216"/>
      <c r="F67" s="215">
        <f t="shared" si="2"/>
        <v>13000</v>
      </c>
      <c r="G67" s="217"/>
      <c r="H67" s="13"/>
      <c r="I67" s="289"/>
      <c r="J67" s="290"/>
      <c r="K67" s="291"/>
    </row>
    <row r="68" spans="1:11" s="3" customFormat="1" ht="38.25" customHeight="1" x14ac:dyDescent="0.25">
      <c r="A68" s="227" t="s">
        <v>131</v>
      </c>
      <c r="B68" s="230"/>
      <c r="C68" s="231"/>
      <c r="D68" s="215">
        <v>38364</v>
      </c>
      <c r="E68" s="216"/>
      <c r="F68" s="215">
        <f t="shared" si="2"/>
        <v>38364</v>
      </c>
      <c r="G68" s="217"/>
      <c r="H68" s="13"/>
      <c r="I68" s="205"/>
      <c r="J68" s="274"/>
      <c r="K68" s="275"/>
    </row>
    <row r="69" spans="1:11" s="3" customFormat="1" ht="15" customHeight="1" x14ac:dyDescent="0.25">
      <c r="A69" s="227" t="s">
        <v>82</v>
      </c>
      <c r="B69" s="230"/>
      <c r="C69" s="231"/>
      <c r="D69" s="240">
        <v>50000</v>
      </c>
      <c r="E69" s="241"/>
      <c r="F69" s="240">
        <f t="shared" si="2"/>
        <v>50000</v>
      </c>
      <c r="G69" s="242"/>
      <c r="H69" s="19"/>
      <c r="I69" s="205"/>
      <c r="J69" s="274"/>
      <c r="K69" s="275"/>
    </row>
    <row r="70" spans="1:11" s="3" customFormat="1" ht="65.25" customHeight="1" x14ac:dyDescent="0.25">
      <c r="A70" s="227" t="s">
        <v>83</v>
      </c>
      <c r="B70" s="230"/>
      <c r="C70" s="231"/>
      <c r="D70" s="240">
        <v>88500</v>
      </c>
      <c r="E70" s="241"/>
      <c r="F70" s="271">
        <f t="shared" si="2"/>
        <v>88500</v>
      </c>
      <c r="G70" s="273"/>
      <c r="H70" s="19"/>
      <c r="I70" s="205"/>
      <c r="J70" s="274"/>
      <c r="K70" s="275"/>
    </row>
    <row r="71" spans="1:11" s="3" customFormat="1" ht="84" customHeight="1" x14ac:dyDescent="0.25">
      <c r="A71" s="268" t="s">
        <v>153</v>
      </c>
      <c r="B71" s="269"/>
      <c r="C71" s="270"/>
      <c r="D71" s="240">
        <f>823620+909090</f>
        <v>1732710</v>
      </c>
      <c r="E71" s="241"/>
      <c r="F71" s="240">
        <f t="shared" si="2"/>
        <v>1562400</v>
      </c>
      <c r="G71" s="242"/>
      <c r="H71" s="6">
        <f>-67620-102690</f>
        <v>-170310</v>
      </c>
      <c r="I71" s="218" t="s">
        <v>184</v>
      </c>
      <c r="J71" s="219"/>
      <c r="K71" s="220"/>
    </row>
    <row r="72" spans="1:11" s="3" customFormat="1" ht="35.1" hidden="1" customHeight="1" x14ac:dyDescent="0.25">
      <c r="A72" s="222" t="s">
        <v>21</v>
      </c>
      <c r="B72" s="223"/>
      <c r="C72" s="224"/>
      <c r="D72" s="202">
        <f>SUM(D73:E73)</f>
        <v>0</v>
      </c>
      <c r="E72" s="203"/>
      <c r="F72" s="202">
        <f>SUM(F73:G76)</f>
        <v>0</v>
      </c>
      <c r="G72" s="203"/>
      <c r="H72" s="69">
        <f>SUM(H73:H76)</f>
        <v>0</v>
      </c>
      <c r="I72" s="221"/>
      <c r="J72" s="221"/>
      <c r="K72" s="221"/>
    </row>
    <row r="73" spans="1:11" s="3" customFormat="1" ht="15" hidden="1" customHeight="1" x14ac:dyDescent="0.25">
      <c r="A73" s="227"/>
      <c r="B73" s="230"/>
      <c r="C73" s="231"/>
      <c r="D73" s="215"/>
      <c r="E73" s="216"/>
      <c r="F73" s="215"/>
      <c r="G73" s="217"/>
      <c r="H73" s="14"/>
      <c r="I73" s="218"/>
      <c r="J73" s="219"/>
      <c r="K73" s="220"/>
    </row>
    <row r="74" spans="1:11" s="3" customFormat="1" ht="15" hidden="1" customHeight="1" x14ac:dyDescent="0.25">
      <c r="A74" s="227"/>
      <c r="B74" s="230"/>
      <c r="C74" s="231"/>
      <c r="D74" s="215"/>
      <c r="E74" s="216"/>
      <c r="F74" s="215"/>
      <c r="G74" s="217"/>
      <c r="H74" s="14"/>
      <c r="I74" s="218"/>
      <c r="J74" s="219"/>
      <c r="K74" s="220"/>
    </row>
    <row r="75" spans="1:11" s="3" customFormat="1" ht="15" hidden="1" customHeight="1" x14ac:dyDescent="0.25">
      <c r="A75" s="227"/>
      <c r="B75" s="230"/>
      <c r="C75" s="231"/>
      <c r="D75" s="215"/>
      <c r="E75" s="216"/>
      <c r="F75" s="215"/>
      <c r="G75" s="217"/>
      <c r="H75" s="14"/>
      <c r="I75" s="218"/>
      <c r="J75" s="219"/>
      <c r="K75" s="220"/>
    </row>
    <row r="76" spans="1:11" s="3" customFormat="1" ht="15" hidden="1" customHeight="1" x14ac:dyDescent="0.25">
      <c r="A76" s="227"/>
      <c r="B76" s="230"/>
      <c r="C76" s="231"/>
      <c r="D76" s="215"/>
      <c r="E76" s="216"/>
      <c r="F76" s="215"/>
      <c r="G76" s="217"/>
      <c r="H76" s="14"/>
      <c r="I76" s="218"/>
      <c r="J76" s="219"/>
      <c r="K76" s="220"/>
    </row>
    <row r="77" spans="1:11" s="3" customFormat="1" ht="27" customHeight="1" x14ac:dyDescent="0.25">
      <c r="A77" s="333" t="s">
        <v>173</v>
      </c>
      <c r="B77" s="334"/>
      <c r="C77" s="335"/>
      <c r="D77" s="202">
        <f>D78+D79+D80</f>
        <v>309890.48</v>
      </c>
      <c r="E77" s="265"/>
      <c r="F77" s="202">
        <f>F78+F79+F80</f>
        <v>309890.48</v>
      </c>
      <c r="G77" s="203"/>
      <c r="H77" s="82"/>
      <c r="I77" s="336"/>
      <c r="J77" s="337"/>
      <c r="K77" s="338"/>
    </row>
    <row r="78" spans="1:11" s="3" customFormat="1" ht="15" customHeight="1" x14ac:dyDescent="0.25">
      <c r="A78" s="227" t="s">
        <v>46</v>
      </c>
      <c r="B78" s="230"/>
      <c r="C78" s="231"/>
      <c r="D78" s="215">
        <v>1600</v>
      </c>
      <c r="E78" s="216"/>
      <c r="F78" s="215">
        <f t="shared" ref="F78:F87" si="3">D78+H78</f>
        <v>1600</v>
      </c>
      <c r="G78" s="217"/>
      <c r="H78" s="15"/>
      <c r="I78" s="232"/>
      <c r="J78" s="233"/>
      <c r="K78" s="234"/>
    </row>
    <row r="79" spans="1:11" s="3" customFormat="1" ht="20.25" customHeight="1" x14ac:dyDescent="0.25">
      <c r="A79" s="227" t="s">
        <v>132</v>
      </c>
      <c r="B79" s="230"/>
      <c r="C79" s="231"/>
      <c r="D79" s="215">
        <v>8290.48</v>
      </c>
      <c r="E79" s="216"/>
      <c r="F79" s="215">
        <f t="shared" si="3"/>
        <v>8290.48</v>
      </c>
      <c r="G79" s="217"/>
      <c r="H79" s="59"/>
      <c r="I79" s="218"/>
      <c r="J79" s="219"/>
      <c r="K79" s="220"/>
    </row>
    <row r="80" spans="1:11" s="3" customFormat="1" ht="15" customHeight="1" x14ac:dyDescent="0.25">
      <c r="A80" s="227" t="s">
        <v>133</v>
      </c>
      <c r="B80" s="230"/>
      <c r="C80" s="231"/>
      <c r="D80" s="215">
        <v>300000</v>
      </c>
      <c r="E80" s="216"/>
      <c r="F80" s="215">
        <f>D80+H80</f>
        <v>300000</v>
      </c>
      <c r="G80" s="217"/>
      <c r="H80" s="13"/>
      <c r="I80" s="218"/>
      <c r="J80" s="219"/>
      <c r="K80" s="220"/>
    </row>
    <row r="81" spans="1:11" ht="35.1" customHeight="1" x14ac:dyDescent="0.25">
      <c r="A81" s="222" t="s">
        <v>140</v>
      </c>
      <c r="B81" s="223"/>
      <c r="C81" s="224"/>
      <c r="D81" s="202">
        <f>D82+D83+D84+D85</f>
        <v>65087.100000000006</v>
      </c>
      <c r="E81" s="203"/>
      <c r="F81" s="202">
        <f t="shared" ref="F81" si="4">D81+H81</f>
        <v>51474.220000000008</v>
      </c>
      <c r="G81" s="204"/>
      <c r="H81" s="79">
        <f>H82+H83+H84+H85</f>
        <v>-13612.88</v>
      </c>
      <c r="I81" s="197"/>
      <c r="J81" s="197"/>
      <c r="K81" s="197"/>
    </row>
    <row r="82" spans="1:11" s="3" customFormat="1" ht="96" customHeight="1" x14ac:dyDescent="0.25">
      <c r="A82" s="227" t="s">
        <v>116</v>
      </c>
      <c r="B82" s="230"/>
      <c r="C82" s="231"/>
      <c r="D82" s="215">
        <v>11125</v>
      </c>
      <c r="E82" s="216"/>
      <c r="F82" s="215">
        <f t="shared" si="3"/>
        <v>11125</v>
      </c>
      <c r="G82" s="217"/>
      <c r="H82" s="4"/>
      <c r="I82" s="232"/>
      <c r="J82" s="233"/>
      <c r="K82" s="234"/>
    </row>
    <row r="83" spans="1:11" s="3" customFormat="1" ht="177.75" customHeight="1" x14ac:dyDescent="0.25">
      <c r="A83" s="227" t="s">
        <v>156</v>
      </c>
      <c r="B83" s="230"/>
      <c r="C83" s="231"/>
      <c r="D83" s="215">
        <f>11200+20912.88</f>
        <v>32112.880000000001</v>
      </c>
      <c r="E83" s="216"/>
      <c r="F83" s="215">
        <f t="shared" si="3"/>
        <v>18500</v>
      </c>
      <c r="G83" s="217"/>
      <c r="H83" s="80">
        <v>-13612.88</v>
      </c>
      <c r="I83" s="218" t="s">
        <v>178</v>
      </c>
      <c r="J83" s="219"/>
      <c r="K83" s="220"/>
    </row>
    <row r="84" spans="1:11" s="3" customFormat="1" ht="34.5" customHeight="1" x14ac:dyDescent="0.25">
      <c r="A84" s="227" t="s">
        <v>113</v>
      </c>
      <c r="B84" s="230"/>
      <c r="C84" s="231"/>
      <c r="D84" s="215">
        <v>8604.2199999999993</v>
      </c>
      <c r="E84" s="216"/>
      <c r="F84" s="215">
        <f t="shared" si="3"/>
        <v>8604.2199999999993</v>
      </c>
      <c r="G84" s="217"/>
      <c r="H84" s="14"/>
      <c r="I84" s="205"/>
      <c r="J84" s="274"/>
      <c r="K84" s="275"/>
    </row>
    <row r="85" spans="1:11" s="3" customFormat="1" ht="81.75" customHeight="1" x14ac:dyDescent="0.25">
      <c r="A85" s="227" t="s">
        <v>114</v>
      </c>
      <c r="B85" s="230"/>
      <c r="C85" s="231"/>
      <c r="D85" s="215">
        <v>13245</v>
      </c>
      <c r="E85" s="216"/>
      <c r="F85" s="215">
        <f t="shared" si="3"/>
        <v>13245</v>
      </c>
      <c r="G85" s="217"/>
      <c r="H85" s="15"/>
      <c r="I85" s="232"/>
      <c r="J85" s="233"/>
      <c r="K85" s="234"/>
    </row>
    <row r="86" spans="1:11" ht="58.5" customHeight="1" x14ac:dyDescent="0.25">
      <c r="A86" s="222" t="s">
        <v>174</v>
      </c>
      <c r="B86" s="223"/>
      <c r="C86" s="224"/>
      <c r="D86" s="202">
        <f>D87</f>
        <v>4148.8999999999996</v>
      </c>
      <c r="E86" s="203"/>
      <c r="F86" s="202">
        <f>F87</f>
        <v>2451.1999999999998</v>
      </c>
      <c r="G86" s="204"/>
      <c r="H86" s="79">
        <f>H87</f>
        <v>-1697.7</v>
      </c>
      <c r="I86" s="197"/>
      <c r="J86" s="197"/>
      <c r="K86" s="197"/>
    </row>
    <row r="87" spans="1:11" s="3" customFormat="1" ht="75" customHeight="1" x14ac:dyDescent="0.25">
      <c r="A87" s="227" t="s">
        <v>134</v>
      </c>
      <c r="B87" s="230"/>
      <c r="C87" s="231"/>
      <c r="D87" s="215">
        <v>4148.8999999999996</v>
      </c>
      <c r="E87" s="216"/>
      <c r="F87" s="215">
        <f t="shared" si="3"/>
        <v>2451.1999999999998</v>
      </c>
      <c r="G87" s="217"/>
      <c r="H87" s="5">
        <v>-1697.7</v>
      </c>
      <c r="I87" s="218" t="s">
        <v>178</v>
      </c>
      <c r="J87" s="219"/>
      <c r="K87" s="220"/>
    </row>
    <row r="88" spans="1:11" s="3" customFormat="1" x14ac:dyDescent="0.25">
      <c r="A88" s="245" t="s">
        <v>11</v>
      </c>
      <c r="B88" s="245"/>
      <c r="C88" s="245"/>
      <c r="D88" s="246">
        <f>D35+D36+D37+D43+D47+D58+D77+D81+D86</f>
        <v>8146484</v>
      </c>
      <c r="E88" s="247"/>
      <c r="F88" s="246">
        <f>F35+F36+F37+F43+F47+F58+F77+F81+F86</f>
        <v>8046775.0000000019</v>
      </c>
      <c r="G88" s="247"/>
      <c r="H88" s="71">
        <f>H35+H36+H37+H43+H47+H58+H77+H81+H86</f>
        <v>-99709.000000000015</v>
      </c>
      <c r="I88" s="197"/>
      <c r="J88" s="197"/>
      <c r="K88" s="197"/>
    </row>
    <row r="89" spans="1:11" s="3" customFormat="1" x14ac:dyDescent="0.25">
      <c r="A89" s="10"/>
      <c r="B89" s="10"/>
      <c r="C89" s="10"/>
      <c r="D89" s="11"/>
      <c r="E89" s="11"/>
      <c r="F89" s="11"/>
      <c r="G89" s="11"/>
      <c r="H89" s="11"/>
      <c r="I89" s="12"/>
      <c r="J89" s="12"/>
      <c r="K89" s="12"/>
    </row>
    <row r="91" spans="1:11" x14ac:dyDescent="0.25">
      <c r="A91" s="248" t="s">
        <v>23</v>
      </c>
      <c r="B91" s="248"/>
      <c r="C91" s="248"/>
      <c r="D91" s="248"/>
      <c r="E91" s="248"/>
      <c r="F91" s="248"/>
      <c r="G91" s="248"/>
      <c r="H91" s="248"/>
      <c r="I91" s="248"/>
      <c r="J91" s="248"/>
      <c r="K91" s="248"/>
    </row>
    <row r="92" spans="1:11" ht="8.25" customHeight="1" x14ac:dyDescent="0.25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</row>
    <row r="93" spans="1:11" x14ac:dyDescent="0.25">
      <c r="A93" s="197"/>
      <c r="B93" s="197"/>
      <c r="C93" s="197"/>
      <c r="D93" s="182" t="s">
        <v>5</v>
      </c>
      <c r="E93" s="182"/>
      <c r="F93" s="182" t="s">
        <v>6</v>
      </c>
      <c r="G93" s="182"/>
      <c r="H93" s="65" t="s">
        <v>14</v>
      </c>
      <c r="I93" s="198" t="s">
        <v>13</v>
      </c>
      <c r="J93" s="199"/>
      <c r="K93" s="200"/>
    </row>
    <row r="94" spans="1:11" ht="33" customHeight="1" x14ac:dyDescent="0.25">
      <c r="A94" s="222" t="s">
        <v>19</v>
      </c>
      <c r="B94" s="223"/>
      <c r="C94" s="224"/>
      <c r="D94" s="202">
        <f>SUM(D95:E98)</f>
        <v>314020</v>
      </c>
      <c r="E94" s="204"/>
      <c r="F94" s="202">
        <f>SUM(F95:G99)</f>
        <v>646020</v>
      </c>
      <c r="G94" s="204"/>
      <c r="H94" s="75">
        <f>H99</f>
        <v>332000</v>
      </c>
      <c r="I94" s="299"/>
      <c r="J94" s="328"/>
      <c r="K94" s="329"/>
    </row>
    <row r="95" spans="1:11" ht="39.75" customHeight="1" x14ac:dyDescent="0.25">
      <c r="A95" s="227" t="s">
        <v>135</v>
      </c>
      <c r="B95" s="297"/>
      <c r="C95" s="298"/>
      <c r="D95" s="215">
        <v>163833.60000000001</v>
      </c>
      <c r="E95" s="216"/>
      <c r="F95" s="215">
        <v>163833.60000000001</v>
      </c>
      <c r="G95" s="216"/>
      <c r="H95" s="19"/>
      <c r="I95" s="299"/>
      <c r="J95" s="328"/>
      <c r="K95" s="329"/>
    </row>
    <row r="96" spans="1:11" ht="23.25" customHeight="1" x14ac:dyDescent="0.25">
      <c r="A96" s="227" t="s">
        <v>136</v>
      </c>
      <c r="B96" s="228"/>
      <c r="C96" s="229"/>
      <c r="D96" s="215">
        <v>99985</v>
      </c>
      <c r="E96" s="214"/>
      <c r="F96" s="215">
        <v>99985</v>
      </c>
      <c r="G96" s="214"/>
      <c r="H96" s="19"/>
      <c r="I96" s="299"/>
      <c r="J96" s="328"/>
      <c r="K96" s="329"/>
    </row>
    <row r="97" spans="1:11" ht="15" customHeight="1" x14ac:dyDescent="0.25">
      <c r="A97" s="227" t="s">
        <v>137</v>
      </c>
      <c r="B97" s="228"/>
      <c r="C97" s="229"/>
      <c r="D97" s="215">
        <v>24795.13</v>
      </c>
      <c r="E97" s="214"/>
      <c r="F97" s="215">
        <v>24795.13</v>
      </c>
      <c r="G97" s="214"/>
      <c r="H97" s="19"/>
      <c r="I97" s="299"/>
      <c r="J97" s="328"/>
      <c r="K97" s="329"/>
    </row>
    <row r="98" spans="1:11" ht="26.25" customHeight="1" x14ac:dyDescent="0.25">
      <c r="A98" s="227" t="s">
        <v>138</v>
      </c>
      <c r="B98" s="228"/>
      <c r="C98" s="229"/>
      <c r="D98" s="215">
        <v>25406.27</v>
      </c>
      <c r="E98" s="214"/>
      <c r="F98" s="215">
        <v>25406.27</v>
      </c>
      <c r="G98" s="214"/>
      <c r="H98" s="19"/>
      <c r="I98" s="299"/>
      <c r="J98" s="328"/>
      <c r="K98" s="329"/>
    </row>
    <row r="99" spans="1:11" ht="52.5" customHeight="1" x14ac:dyDescent="0.25">
      <c r="A99" s="227" t="s">
        <v>167</v>
      </c>
      <c r="B99" s="228"/>
      <c r="C99" s="229"/>
      <c r="D99" s="215"/>
      <c r="E99" s="214"/>
      <c r="F99" s="215">
        <f>D99+H99</f>
        <v>332000</v>
      </c>
      <c r="G99" s="214"/>
      <c r="H99" s="6">
        <v>332000</v>
      </c>
      <c r="I99" s="330" t="s">
        <v>159</v>
      </c>
      <c r="J99" s="331"/>
      <c r="K99" s="332"/>
    </row>
    <row r="100" spans="1:11" s="3" customFormat="1" ht="35.1" customHeight="1" x14ac:dyDescent="0.25">
      <c r="A100" s="222" t="s">
        <v>20</v>
      </c>
      <c r="B100" s="223"/>
      <c r="C100" s="224"/>
      <c r="D100" s="202">
        <f>D101</f>
        <v>9000</v>
      </c>
      <c r="E100" s="203"/>
      <c r="F100" s="202">
        <f>F101</f>
        <v>9000</v>
      </c>
      <c r="G100" s="203"/>
      <c r="H100" s="76"/>
      <c r="I100" s="299"/>
      <c r="J100" s="328"/>
      <c r="K100" s="329"/>
    </row>
    <row r="101" spans="1:11" ht="24.75" customHeight="1" x14ac:dyDescent="0.25">
      <c r="A101" s="227" t="s">
        <v>97</v>
      </c>
      <c r="B101" s="230"/>
      <c r="C101" s="231"/>
      <c r="D101" s="215">
        <v>9000</v>
      </c>
      <c r="E101" s="216"/>
      <c r="F101" s="215">
        <v>9000</v>
      </c>
      <c r="G101" s="216"/>
      <c r="H101" s="14"/>
      <c r="I101" s="299"/>
      <c r="J101" s="328"/>
      <c r="K101" s="329"/>
    </row>
    <row r="102" spans="1:11" ht="27.75" customHeight="1" x14ac:dyDescent="0.25">
      <c r="A102" s="222" t="s">
        <v>21</v>
      </c>
      <c r="B102" s="223"/>
      <c r="C102" s="224"/>
      <c r="D102" s="252"/>
      <c r="E102" s="253"/>
      <c r="F102" s="202">
        <f>H102</f>
        <v>389600</v>
      </c>
      <c r="G102" s="265"/>
      <c r="H102" s="77">
        <f>SUM(H103:H104)</f>
        <v>389600</v>
      </c>
      <c r="I102" s="299"/>
      <c r="J102" s="328"/>
      <c r="K102" s="329"/>
    </row>
    <row r="103" spans="1:11" ht="15" customHeight="1" x14ac:dyDescent="0.25">
      <c r="A103" s="227" t="s">
        <v>151</v>
      </c>
      <c r="B103" s="230"/>
      <c r="C103" s="231"/>
      <c r="D103" s="252"/>
      <c r="E103" s="253"/>
      <c r="F103" s="215">
        <f>D103+H103</f>
        <v>350000</v>
      </c>
      <c r="G103" s="216"/>
      <c r="H103" s="5">
        <v>350000</v>
      </c>
      <c r="I103" s="330" t="s">
        <v>160</v>
      </c>
      <c r="J103" s="331"/>
      <c r="K103" s="332"/>
    </row>
    <row r="104" spans="1:11" ht="54" customHeight="1" x14ac:dyDescent="0.25">
      <c r="A104" s="227" t="s">
        <v>157</v>
      </c>
      <c r="B104" s="230"/>
      <c r="C104" s="231"/>
      <c r="D104" s="252"/>
      <c r="E104" s="253"/>
      <c r="F104" s="215">
        <f t="shared" ref="F104" si="5">D104+H104</f>
        <v>39600</v>
      </c>
      <c r="G104" s="216"/>
      <c r="H104" s="5">
        <v>39600</v>
      </c>
      <c r="I104" s="342"/>
      <c r="J104" s="343"/>
      <c r="K104" s="344"/>
    </row>
    <row r="105" spans="1:11" ht="15" customHeight="1" x14ac:dyDescent="0.25">
      <c r="A105" s="245" t="s">
        <v>11</v>
      </c>
      <c r="B105" s="245"/>
      <c r="C105" s="245"/>
      <c r="D105" s="246">
        <f>D94+D100</f>
        <v>323020</v>
      </c>
      <c r="E105" s="247"/>
      <c r="F105" s="246">
        <f>F94+F100+F102</f>
        <v>1044620</v>
      </c>
      <c r="G105" s="247"/>
      <c r="H105" s="71">
        <f>H94+H102</f>
        <v>721600</v>
      </c>
      <c r="I105" s="197"/>
      <c r="J105" s="197"/>
      <c r="K105" s="197"/>
    </row>
    <row r="106" spans="1:11" x14ac:dyDescent="0.25">
      <c r="A106" s="10"/>
      <c r="B106" s="10"/>
      <c r="C106" s="10"/>
      <c r="D106" s="11"/>
      <c r="E106" s="11"/>
      <c r="F106" s="11"/>
      <c r="G106" s="11"/>
      <c r="H106" s="11"/>
      <c r="I106" s="12"/>
      <c r="J106" s="12"/>
      <c r="K106" s="12"/>
    </row>
    <row r="107" spans="1:11" ht="16.5" customHeight="1" x14ac:dyDescent="0.25">
      <c r="A107" s="261" t="s">
        <v>24</v>
      </c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</row>
    <row r="109" spans="1:11" x14ac:dyDescent="0.25">
      <c r="A109" s="197"/>
      <c r="B109" s="197"/>
      <c r="C109" s="197"/>
      <c r="D109" s="182" t="s">
        <v>5</v>
      </c>
      <c r="E109" s="182"/>
      <c r="F109" s="182" t="s">
        <v>6</v>
      </c>
      <c r="G109" s="182"/>
      <c r="H109" s="65" t="s">
        <v>14</v>
      </c>
      <c r="I109" s="198" t="s">
        <v>13</v>
      </c>
      <c r="J109" s="199"/>
      <c r="K109" s="200"/>
    </row>
    <row r="110" spans="1:11" ht="35.1" customHeight="1" x14ac:dyDescent="0.25">
      <c r="A110" s="262" t="s">
        <v>15</v>
      </c>
      <c r="B110" s="262"/>
      <c r="C110" s="262"/>
      <c r="D110" s="202">
        <v>375261.68</v>
      </c>
      <c r="E110" s="203"/>
      <c r="F110" s="202">
        <f>D110+H110</f>
        <v>375261.68</v>
      </c>
      <c r="G110" s="204"/>
      <c r="H110" s="70"/>
      <c r="I110" s="263"/>
      <c r="J110" s="264"/>
      <c r="K110" s="264"/>
    </row>
    <row r="111" spans="1:11" ht="35.1" customHeight="1" x14ac:dyDescent="0.25">
      <c r="A111" s="255" t="s">
        <v>16</v>
      </c>
      <c r="B111" s="256"/>
      <c r="C111" s="257"/>
      <c r="D111" s="202">
        <v>113329.03</v>
      </c>
      <c r="E111" s="203"/>
      <c r="F111" s="202">
        <f>D111+H111</f>
        <v>113329.03</v>
      </c>
      <c r="G111" s="204"/>
      <c r="H111" s="70"/>
      <c r="I111" s="258"/>
      <c r="J111" s="259"/>
      <c r="K111" s="260"/>
    </row>
    <row r="112" spans="1:11" s="3" customFormat="1" ht="35.1" customHeight="1" x14ac:dyDescent="0.25">
      <c r="A112" s="222" t="s">
        <v>19</v>
      </c>
      <c r="B112" s="223"/>
      <c r="C112" s="224"/>
      <c r="D112" s="202">
        <f>D113+D114</f>
        <v>181000</v>
      </c>
      <c r="E112" s="203"/>
      <c r="F112" s="202">
        <f>F113+F114</f>
        <v>20874</v>
      </c>
      <c r="G112" s="203"/>
      <c r="H112" s="69">
        <f>SUM(H113:H114)</f>
        <v>-160126</v>
      </c>
      <c r="I112" s="205"/>
      <c r="J112" s="206"/>
      <c r="K112" s="207"/>
    </row>
    <row r="113" spans="1:11" s="3" customFormat="1" ht="67.5" customHeight="1" x14ac:dyDescent="0.25">
      <c r="A113" s="227" t="s">
        <v>142</v>
      </c>
      <c r="B113" s="230"/>
      <c r="C113" s="231"/>
      <c r="D113" s="235">
        <v>146000</v>
      </c>
      <c r="E113" s="236"/>
      <c r="F113" s="215">
        <f t="shared" ref="F113:F124" si="6">D113+H113</f>
        <v>0</v>
      </c>
      <c r="G113" s="217"/>
      <c r="H113" s="5">
        <v>-146000</v>
      </c>
      <c r="I113" s="218" t="s">
        <v>185</v>
      </c>
      <c r="J113" s="219"/>
      <c r="K113" s="220"/>
    </row>
    <row r="114" spans="1:11" s="3" customFormat="1" ht="39.75" customHeight="1" x14ac:dyDescent="0.25">
      <c r="A114" s="227" t="s">
        <v>72</v>
      </c>
      <c r="B114" s="230"/>
      <c r="C114" s="231"/>
      <c r="D114" s="235">
        <v>35000</v>
      </c>
      <c r="E114" s="236"/>
      <c r="F114" s="215">
        <f t="shared" si="6"/>
        <v>20874</v>
      </c>
      <c r="G114" s="217"/>
      <c r="H114" s="5">
        <v>-14126</v>
      </c>
      <c r="I114" s="218" t="s">
        <v>163</v>
      </c>
      <c r="J114" s="219"/>
      <c r="K114" s="220"/>
    </row>
    <row r="115" spans="1:11" ht="35.1" customHeight="1" x14ac:dyDescent="0.25">
      <c r="A115" s="222" t="s">
        <v>20</v>
      </c>
      <c r="B115" s="223"/>
      <c r="C115" s="224"/>
      <c r="D115" s="202">
        <f>SUM(D117:E120)</f>
        <v>782450</v>
      </c>
      <c r="E115" s="203"/>
      <c r="F115" s="202">
        <f t="shared" si="6"/>
        <v>1099200</v>
      </c>
      <c r="G115" s="204"/>
      <c r="H115" s="69">
        <f>SUM(H116:H120)</f>
        <v>316750</v>
      </c>
      <c r="I115" s="197"/>
      <c r="J115" s="197"/>
      <c r="K115" s="197"/>
    </row>
    <row r="116" spans="1:11" s="3" customFormat="1" ht="35.25" customHeight="1" x14ac:dyDescent="0.25">
      <c r="A116" s="268" t="s">
        <v>152</v>
      </c>
      <c r="B116" s="269"/>
      <c r="C116" s="270"/>
      <c r="D116" s="215"/>
      <c r="E116" s="216"/>
      <c r="F116" s="215">
        <f t="shared" ref="F116" si="7">D116+H116</f>
        <v>310800</v>
      </c>
      <c r="G116" s="214"/>
      <c r="H116" s="5">
        <v>310800</v>
      </c>
      <c r="I116" s="320" t="s">
        <v>162</v>
      </c>
      <c r="J116" s="321"/>
      <c r="K116" s="322"/>
    </row>
    <row r="117" spans="1:11" s="3" customFormat="1" ht="33" customHeight="1" x14ac:dyDescent="0.25">
      <c r="A117" s="227" t="s">
        <v>74</v>
      </c>
      <c r="B117" s="230"/>
      <c r="C117" s="231"/>
      <c r="D117" s="215">
        <v>505050</v>
      </c>
      <c r="E117" s="216"/>
      <c r="F117" s="215">
        <f t="shared" si="6"/>
        <v>546000</v>
      </c>
      <c r="G117" s="214"/>
      <c r="H117" s="5">
        <v>40950</v>
      </c>
      <c r="I117" s="323"/>
      <c r="J117" s="324"/>
      <c r="K117" s="325"/>
    </row>
    <row r="118" spans="1:11" s="3" customFormat="1" ht="35.25" customHeight="1" x14ac:dyDescent="0.25">
      <c r="A118" s="227" t="s">
        <v>47</v>
      </c>
      <c r="B118" s="230"/>
      <c r="C118" s="231"/>
      <c r="D118" s="215">
        <v>194400</v>
      </c>
      <c r="E118" s="216"/>
      <c r="F118" s="215">
        <f t="shared" si="6"/>
        <v>194400</v>
      </c>
      <c r="G118" s="214"/>
      <c r="H118" s="17"/>
      <c r="I118" s="205"/>
      <c r="J118" s="206"/>
      <c r="K118" s="207"/>
    </row>
    <row r="119" spans="1:11" s="3" customFormat="1" ht="37.5" customHeight="1" x14ac:dyDescent="0.25">
      <c r="A119" s="227" t="s">
        <v>85</v>
      </c>
      <c r="B119" s="230"/>
      <c r="C119" s="231"/>
      <c r="D119" s="215">
        <v>41000</v>
      </c>
      <c r="E119" s="216"/>
      <c r="F119" s="215">
        <f t="shared" si="6"/>
        <v>48000</v>
      </c>
      <c r="G119" s="214"/>
      <c r="H119" s="5">
        <v>7000</v>
      </c>
      <c r="I119" s="205" t="s">
        <v>168</v>
      </c>
      <c r="J119" s="274"/>
      <c r="K119" s="275"/>
    </row>
    <row r="120" spans="1:11" s="3" customFormat="1" ht="55.5" customHeight="1" x14ac:dyDescent="0.25">
      <c r="A120" s="227" t="s">
        <v>139</v>
      </c>
      <c r="B120" s="230"/>
      <c r="C120" s="231"/>
      <c r="D120" s="215">
        <v>42000</v>
      </c>
      <c r="E120" s="216"/>
      <c r="F120" s="215">
        <f t="shared" si="6"/>
        <v>0</v>
      </c>
      <c r="G120" s="214"/>
      <c r="H120" s="5">
        <v>-42000</v>
      </c>
      <c r="I120" s="205" t="s">
        <v>171</v>
      </c>
      <c r="J120" s="274"/>
      <c r="K120" s="275"/>
    </row>
    <row r="121" spans="1:11" ht="35.1" customHeight="1" x14ac:dyDescent="0.25">
      <c r="A121" s="222" t="s">
        <v>64</v>
      </c>
      <c r="B121" s="223"/>
      <c r="C121" s="224"/>
      <c r="D121" s="202">
        <f>D122</f>
        <v>11520</v>
      </c>
      <c r="E121" s="203"/>
      <c r="F121" s="202">
        <f t="shared" si="6"/>
        <v>11520</v>
      </c>
      <c r="G121" s="204"/>
      <c r="H121" s="69">
        <f>H122</f>
        <v>0</v>
      </c>
      <c r="I121" s="197"/>
      <c r="J121" s="197"/>
      <c r="K121" s="197"/>
    </row>
    <row r="122" spans="1:11" s="3" customFormat="1" ht="15" customHeight="1" x14ac:dyDescent="0.25">
      <c r="A122" s="227" t="s">
        <v>76</v>
      </c>
      <c r="B122" s="230"/>
      <c r="C122" s="231"/>
      <c r="D122" s="215">
        <v>11520</v>
      </c>
      <c r="E122" s="216"/>
      <c r="F122" s="215">
        <f t="shared" si="6"/>
        <v>11520</v>
      </c>
      <c r="G122" s="214"/>
      <c r="H122" s="8"/>
      <c r="I122" s="232"/>
      <c r="J122" s="233"/>
      <c r="K122" s="234"/>
    </row>
    <row r="123" spans="1:11" ht="35.1" customHeight="1" x14ac:dyDescent="0.25">
      <c r="A123" s="222" t="s">
        <v>51</v>
      </c>
      <c r="B123" s="223"/>
      <c r="C123" s="224"/>
      <c r="D123" s="202">
        <f>SUM(D124:E126)</f>
        <v>107090.22</v>
      </c>
      <c r="E123" s="265"/>
      <c r="F123" s="202">
        <f t="shared" si="6"/>
        <v>115744.46</v>
      </c>
      <c r="G123" s="266"/>
      <c r="H123" s="69">
        <f>SUM(H124:H126)</f>
        <v>8654.24</v>
      </c>
      <c r="I123" s="232"/>
      <c r="J123" s="233"/>
      <c r="K123" s="234"/>
    </row>
    <row r="124" spans="1:11" ht="51.75" customHeight="1" x14ac:dyDescent="0.25">
      <c r="A124" s="227" t="s">
        <v>48</v>
      </c>
      <c r="B124" s="230"/>
      <c r="C124" s="231"/>
      <c r="D124" s="215">
        <v>103284.88</v>
      </c>
      <c r="E124" s="216"/>
      <c r="F124" s="215">
        <f t="shared" si="6"/>
        <v>111439.12000000001</v>
      </c>
      <c r="G124" s="216"/>
      <c r="H124" s="5">
        <v>8154.24</v>
      </c>
      <c r="I124" s="218" t="s">
        <v>161</v>
      </c>
      <c r="J124" s="219"/>
      <c r="K124" s="220"/>
    </row>
    <row r="125" spans="1:11" ht="28.5" customHeight="1" x14ac:dyDescent="0.25">
      <c r="A125" s="227" t="s">
        <v>50</v>
      </c>
      <c r="B125" s="230"/>
      <c r="C125" s="231"/>
      <c r="D125" s="215">
        <v>1880.34</v>
      </c>
      <c r="E125" s="216"/>
      <c r="F125" s="215">
        <v>1880.34</v>
      </c>
      <c r="G125" s="216"/>
      <c r="H125" s="13"/>
      <c r="I125" s="218"/>
      <c r="J125" s="219"/>
      <c r="K125" s="220"/>
    </row>
    <row r="126" spans="1:11" ht="51" customHeight="1" x14ac:dyDescent="0.25">
      <c r="A126" s="227" t="s">
        <v>49</v>
      </c>
      <c r="B126" s="230"/>
      <c r="C126" s="231"/>
      <c r="D126" s="215">
        <v>1925</v>
      </c>
      <c r="E126" s="216"/>
      <c r="F126" s="215">
        <f>D126+H126</f>
        <v>2425</v>
      </c>
      <c r="G126" s="216"/>
      <c r="H126" s="5">
        <v>500</v>
      </c>
      <c r="I126" s="218" t="s">
        <v>170</v>
      </c>
      <c r="J126" s="219"/>
      <c r="K126" s="220"/>
    </row>
    <row r="127" spans="1:11" ht="35.1" customHeight="1" x14ac:dyDescent="0.25">
      <c r="A127" s="222" t="s">
        <v>52</v>
      </c>
      <c r="B127" s="223"/>
      <c r="C127" s="224"/>
      <c r="D127" s="202">
        <v>30000</v>
      </c>
      <c r="E127" s="203"/>
      <c r="F127" s="202">
        <f>D127+H127</f>
        <v>30000</v>
      </c>
      <c r="G127" s="204"/>
      <c r="H127" s="74"/>
      <c r="I127" s="218"/>
      <c r="J127" s="219"/>
      <c r="K127" s="220"/>
    </row>
    <row r="128" spans="1:11" s="3" customFormat="1" ht="35.1" customHeight="1" x14ac:dyDescent="0.25">
      <c r="A128" s="222" t="s">
        <v>21</v>
      </c>
      <c r="B128" s="223"/>
      <c r="C128" s="224"/>
      <c r="D128" s="202">
        <f>D129+D130</f>
        <v>66000</v>
      </c>
      <c r="E128" s="203"/>
      <c r="F128" s="202">
        <f>D128+H128</f>
        <v>20000</v>
      </c>
      <c r="G128" s="203"/>
      <c r="H128" s="69">
        <f>SUM(H129:H131)</f>
        <v>-46000</v>
      </c>
      <c r="I128" s="221"/>
      <c r="J128" s="221"/>
      <c r="K128" s="221"/>
    </row>
    <row r="129" spans="1:11" s="3" customFormat="1" ht="53.25" customHeight="1" x14ac:dyDescent="0.25">
      <c r="A129" s="227" t="s">
        <v>77</v>
      </c>
      <c r="B129" s="230"/>
      <c r="C129" s="231"/>
      <c r="D129" s="215">
        <v>51000</v>
      </c>
      <c r="E129" s="216"/>
      <c r="F129" s="215">
        <f t="shared" ref="F129:F137" si="8">D129+H129</f>
        <v>0</v>
      </c>
      <c r="G129" s="217"/>
      <c r="H129" s="5">
        <v>-51000</v>
      </c>
      <c r="I129" s="218" t="s">
        <v>172</v>
      </c>
      <c r="J129" s="219"/>
      <c r="K129" s="220"/>
    </row>
    <row r="130" spans="1:11" s="3" customFormat="1" ht="15" customHeight="1" x14ac:dyDescent="0.25">
      <c r="A130" s="227" t="s">
        <v>78</v>
      </c>
      <c r="B130" s="230"/>
      <c r="C130" s="231"/>
      <c r="D130" s="215">
        <v>15000</v>
      </c>
      <c r="E130" s="216"/>
      <c r="F130" s="215">
        <f t="shared" si="8"/>
        <v>15000</v>
      </c>
      <c r="G130" s="217"/>
      <c r="H130" s="5"/>
      <c r="I130" s="218"/>
      <c r="J130" s="219"/>
      <c r="K130" s="220"/>
    </row>
    <row r="131" spans="1:11" s="3" customFormat="1" ht="50.25" customHeight="1" x14ac:dyDescent="0.25">
      <c r="A131" s="227" t="s">
        <v>154</v>
      </c>
      <c r="B131" s="230"/>
      <c r="C131" s="231"/>
      <c r="D131" s="215"/>
      <c r="E131" s="216"/>
      <c r="F131" s="215">
        <f t="shared" ref="F131" si="9">D131+H131</f>
        <v>5000</v>
      </c>
      <c r="G131" s="217"/>
      <c r="H131" s="5">
        <v>5000</v>
      </c>
      <c r="I131" s="218" t="s">
        <v>169</v>
      </c>
      <c r="J131" s="219"/>
      <c r="K131" s="220"/>
    </row>
    <row r="132" spans="1:11" ht="35.1" customHeight="1" x14ac:dyDescent="0.25">
      <c r="A132" s="222" t="s">
        <v>140</v>
      </c>
      <c r="B132" s="223"/>
      <c r="C132" s="224"/>
      <c r="D132" s="202">
        <f>D133+D136+D137</f>
        <v>54763.770000000004</v>
      </c>
      <c r="E132" s="203"/>
      <c r="F132" s="202">
        <f t="shared" si="8"/>
        <v>71389.53</v>
      </c>
      <c r="G132" s="204"/>
      <c r="H132" s="69">
        <f>SUM(H133:H134)</f>
        <v>16625.759999999998</v>
      </c>
      <c r="I132" s="197"/>
      <c r="J132" s="197"/>
      <c r="K132" s="197"/>
    </row>
    <row r="133" spans="1:11" ht="142.5" customHeight="1" x14ac:dyDescent="0.25">
      <c r="A133" s="227" t="s">
        <v>120</v>
      </c>
      <c r="B133" s="230"/>
      <c r="C133" s="231"/>
      <c r="D133" s="215">
        <v>14203.77</v>
      </c>
      <c r="E133" s="216"/>
      <c r="F133" s="215">
        <f t="shared" si="8"/>
        <v>14203.77</v>
      </c>
      <c r="G133" s="216"/>
      <c r="H133" s="13"/>
      <c r="I133" s="218"/>
      <c r="J133" s="219"/>
      <c r="K133" s="220"/>
    </row>
    <row r="134" spans="1:11" s="3" customFormat="1" ht="117.75" customHeight="1" x14ac:dyDescent="0.25">
      <c r="A134" s="227" t="s">
        <v>155</v>
      </c>
      <c r="B134" s="230"/>
      <c r="C134" s="231"/>
      <c r="D134" s="215"/>
      <c r="E134" s="216"/>
      <c r="F134" s="215">
        <f t="shared" si="8"/>
        <v>16625.759999999998</v>
      </c>
      <c r="G134" s="217"/>
      <c r="H134" s="80">
        <v>16625.759999999998</v>
      </c>
      <c r="I134" s="205" t="s">
        <v>180</v>
      </c>
      <c r="J134" s="274"/>
      <c r="K134" s="275"/>
    </row>
    <row r="135" spans="1:11" ht="35.1" customHeight="1" x14ac:dyDescent="0.25">
      <c r="A135" s="222" t="s">
        <v>141</v>
      </c>
      <c r="B135" s="223"/>
      <c r="C135" s="224"/>
      <c r="D135" s="202">
        <f>D136+D137</f>
        <v>40560</v>
      </c>
      <c r="E135" s="203"/>
      <c r="F135" s="202">
        <f t="shared" si="8"/>
        <v>40560</v>
      </c>
      <c r="G135" s="204"/>
      <c r="H135" s="69">
        <f>SUM(H139:H139)</f>
        <v>0</v>
      </c>
      <c r="I135" s="197"/>
      <c r="J135" s="197"/>
      <c r="K135" s="197"/>
    </row>
    <row r="136" spans="1:11" ht="15" customHeight="1" x14ac:dyDescent="0.25">
      <c r="A136" s="227" t="s">
        <v>119</v>
      </c>
      <c r="B136" s="230"/>
      <c r="C136" s="231"/>
      <c r="D136" s="215">
        <v>6000</v>
      </c>
      <c r="E136" s="216"/>
      <c r="F136" s="215">
        <f t="shared" si="8"/>
        <v>6000</v>
      </c>
      <c r="G136" s="216"/>
      <c r="H136" s="13"/>
      <c r="I136" s="218"/>
      <c r="J136" s="219"/>
      <c r="K136" s="220"/>
    </row>
    <row r="137" spans="1:11" ht="51" customHeight="1" x14ac:dyDescent="0.25">
      <c r="A137" s="227" t="s">
        <v>118</v>
      </c>
      <c r="B137" s="230"/>
      <c r="C137" s="231"/>
      <c r="D137" s="215">
        <v>34560</v>
      </c>
      <c r="E137" s="216"/>
      <c r="F137" s="215">
        <f t="shared" si="8"/>
        <v>34560</v>
      </c>
      <c r="G137" s="216"/>
      <c r="H137" s="5"/>
      <c r="I137" s="218"/>
      <c r="J137" s="219"/>
      <c r="K137" s="220"/>
    </row>
    <row r="138" spans="1:11" x14ac:dyDescent="0.25">
      <c r="A138" s="245" t="s">
        <v>11</v>
      </c>
      <c r="B138" s="245"/>
      <c r="C138" s="245"/>
      <c r="D138" s="246">
        <f>D110+D111+D112+D115+D121+D123+D127+D128+D132</f>
        <v>1721414.7</v>
      </c>
      <c r="E138" s="247"/>
      <c r="F138" s="246">
        <f>F110+F111+F112+F115+F121+F123+F127+F128+F132</f>
        <v>1857318.7</v>
      </c>
      <c r="G138" s="247"/>
      <c r="H138" s="71">
        <f>H110+H111+H112+H115+H121+H123+H128+H132</f>
        <v>135904</v>
      </c>
      <c r="I138" s="197"/>
      <c r="J138" s="197"/>
      <c r="K138" s="197"/>
    </row>
    <row r="139" spans="1:11" ht="12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</row>
    <row r="140" spans="1:11" ht="46.5" customHeight="1" x14ac:dyDescent="0.25">
      <c r="A140" s="177" t="s">
        <v>53</v>
      </c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</row>
    <row r="141" spans="1:11" ht="30.75" customHeight="1" x14ac:dyDescent="0.25">
      <c r="A141" s="177" t="s">
        <v>179</v>
      </c>
      <c r="B141" s="177"/>
      <c r="C141" s="177"/>
      <c r="D141" s="177"/>
      <c r="E141" s="177"/>
      <c r="F141" s="177"/>
      <c r="G141" s="177"/>
      <c r="H141" s="177"/>
      <c r="I141" s="177"/>
      <c r="J141" s="177"/>
      <c r="K141" s="177"/>
    </row>
    <row r="142" spans="1:11" ht="30.7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</row>
    <row r="143" spans="1:11" x14ac:dyDescent="0.25">
      <c r="A143" s="267"/>
      <c r="B143" s="267"/>
      <c r="C143" s="267"/>
      <c r="D143" s="267"/>
      <c r="E143" s="267"/>
      <c r="F143" s="267"/>
      <c r="G143" s="267"/>
      <c r="H143" s="267"/>
      <c r="I143" s="267"/>
      <c r="J143" s="267"/>
      <c r="K143" s="267"/>
    </row>
    <row r="144" spans="1:11" ht="117.75" hidden="1" customHeight="1" x14ac:dyDescent="0.25">
      <c r="A144" s="177" t="s">
        <v>54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</row>
    <row r="145" spans="1:11" x14ac:dyDescent="0.25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</row>
    <row r="146" spans="1:11" x14ac:dyDescent="0.25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</row>
    <row r="147" spans="1:11" x14ac:dyDescent="0.25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</row>
    <row r="148" spans="1:11" x14ac:dyDescent="0.25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</row>
    <row r="149" spans="1:11" x14ac:dyDescent="0.25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</row>
    <row r="150" spans="1:11" x14ac:dyDescent="0.25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</row>
    <row r="151" spans="1:11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</row>
    <row r="152" spans="1:11" x14ac:dyDescent="0.25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</row>
    <row r="153" spans="1:11" x14ac:dyDescent="0.25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</row>
  </sheetData>
  <mergeCells count="445">
    <mergeCell ref="D103:E103"/>
    <mergeCell ref="F103:G103"/>
    <mergeCell ref="A101:C101"/>
    <mergeCell ref="D101:E101"/>
    <mergeCell ref="F101:G101"/>
    <mergeCell ref="I101:K101"/>
    <mergeCell ref="D100:E100"/>
    <mergeCell ref="F100:G100"/>
    <mergeCell ref="I103:K104"/>
    <mergeCell ref="I100:K100"/>
    <mergeCell ref="I102:K102"/>
    <mergeCell ref="A103:C103"/>
    <mergeCell ref="A102:C102"/>
    <mergeCell ref="D102:E102"/>
    <mergeCell ref="F102:G102"/>
    <mergeCell ref="A100:C100"/>
    <mergeCell ref="A8:J8"/>
    <mergeCell ref="A9:I9"/>
    <mergeCell ref="A10:I10"/>
    <mergeCell ref="A12:J12"/>
    <mergeCell ref="A2:J2"/>
    <mergeCell ref="A3:J3"/>
    <mergeCell ref="A4:J4"/>
    <mergeCell ref="A5:I5"/>
    <mergeCell ref="A6:J6"/>
    <mergeCell ref="A7:J7"/>
    <mergeCell ref="A34:C34"/>
    <mergeCell ref="D34:E34"/>
    <mergeCell ref="F34:G34"/>
    <mergeCell ref="I34:K34"/>
    <mergeCell ref="A21:C21"/>
    <mergeCell ref="D21:E21"/>
    <mergeCell ref="F21:G21"/>
    <mergeCell ref="H21:J21"/>
    <mergeCell ref="A22:C22"/>
    <mergeCell ref="D22:E22"/>
    <mergeCell ref="F22:G22"/>
    <mergeCell ref="H22:J22"/>
    <mergeCell ref="A23:C23"/>
    <mergeCell ref="D23:E23"/>
    <mergeCell ref="F23:G23"/>
    <mergeCell ref="H23:J23"/>
    <mergeCell ref="A37:C37"/>
    <mergeCell ref="D37:E37"/>
    <mergeCell ref="F37:G37"/>
    <mergeCell ref="I37:K37"/>
    <mergeCell ref="A38:C38"/>
    <mergeCell ref="D38:E38"/>
    <mergeCell ref="F38:G38"/>
    <mergeCell ref="I38:K38"/>
    <mergeCell ref="A35:C35"/>
    <mergeCell ref="D35:E35"/>
    <mergeCell ref="F35:G35"/>
    <mergeCell ref="A36:C36"/>
    <mergeCell ref="D36:E36"/>
    <mergeCell ref="F36:G36"/>
    <mergeCell ref="I35:K36"/>
    <mergeCell ref="A41:C41"/>
    <mergeCell ref="D41:E41"/>
    <mergeCell ref="F41:G41"/>
    <mergeCell ref="I41:K41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57:C57"/>
    <mergeCell ref="D57:E57"/>
    <mergeCell ref="F57:G57"/>
    <mergeCell ref="I57:K57"/>
    <mergeCell ref="A55:C55"/>
    <mergeCell ref="D55:E55"/>
    <mergeCell ref="F55:G55"/>
    <mergeCell ref="I55:K55"/>
    <mergeCell ref="A56:C56"/>
    <mergeCell ref="D56:E56"/>
    <mergeCell ref="F56:G56"/>
    <mergeCell ref="I56:K56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6:C66"/>
    <mergeCell ref="D66:E66"/>
    <mergeCell ref="F66:G66"/>
    <mergeCell ref="I66:K66"/>
    <mergeCell ref="A67:C67"/>
    <mergeCell ref="D67:E67"/>
    <mergeCell ref="F67:G67"/>
    <mergeCell ref="I67:K67"/>
    <mergeCell ref="A71:C71"/>
    <mergeCell ref="D71:E71"/>
    <mergeCell ref="F71:G71"/>
    <mergeCell ref="I71:K71"/>
    <mergeCell ref="A72:C72"/>
    <mergeCell ref="D72:E72"/>
    <mergeCell ref="F72:G72"/>
    <mergeCell ref="I72:K72"/>
    <mergeCell ref="A69:C69"/>
    <mergeCell ref="D69:E69"/>
    <mergeCell ref="F69:G69"/>
    <mergeCell ref="I69:K69"/>
    <mergeCell ref="A70:C70"/>
    <mergeCell ref="D70:E70"/>
    <mergeCell ref="F70:G70"/>
    <mergeCell ref="I70:K70"/>
    <mergeCell ref="A81:C81"/>
    <mergeCell ref="D81:E81"/>
    <mergeCell ref="F81:G81"/>
    <mergeCell ref="I81:K81"/>
    <mergeCell ref="A73:C73"/>
    <mergeCell ref="D73:E73"/>
    <mergeCell ref="F73:G73"/>
    <mergeCell ref="I73:K73"/>
    <mergeCell ref="A74:C74"/>
    <mergeCell ref="D74:E74"/>
    <mergeCell ref="F74:G74"/>
    <mergeCell ref="I74:K74"/>
    <mergeCell ref="A75:C75"/>
    <mergeCell ref="D75:E75"/>
    <mergeCell ref="F75:G75"/>
    <mergeCell ref="I75:K75"/>
    <mergeCell ref="A76:C76"/>
    <mergeCell ref="D76:E76"/>
    <mergeCell ref="F76:G76"/>
    <mergeCell ref="I76:K76"/>
    <mergeCell ref="A77:C77"/>
    <mergeCell ref="D77:E77"/>
    <mergeCell ref="F77:G77"/>
    <mergeCell ref="I77:K77"/>
    <mergeCell ref="A78:C78"/>
    <mergeCell ref="D78:E78"/>
    <mergeCell ref="F78:G78"/>
    <mergeCell ref="I78:K78"/>
    <mergeCell ref="A79:C79"/>
    <mergeCell ref="D79:E79"/>
    <mergeCell ref="F79:G79"/>
    <mergeCell ref="I79:K79"/>
    <mergeCell ref="A85:C85"/>
    <mergeCell ref="D85:E85"/>
    <mergeCell ref="F85:G85"/>
    <mergeCell ref="I85:K85"/>
    <mergeCell ref="A83:C83"/>
    <mergeCell ref="D83:E83"/>
    <mergeCell ref="F83:G83"/>
    <mergeCell ref="I83:K83"/>
    <mergeCell ref="A80:C80"/>
    <mergeCell ref="D80:E80"/>
    <mergeCell ref="F80:G80"/>
    <mergeCell ref="I80:K80"/>
    <mergeCell ref="A82:C82"/>
    <mergeCell ref="D82:E82"/>
    <mergeCell ref="F82:G82"/>
    <mergeCell ref="I82:K82"/>
    <mergeCell ref="A87:C87"/>
    <mergeCell ref="D87:E87"/>
    <mergeCell ref="F87:G87"/>
    <mergeCell ref="I87:K87"/>
    <mergeCell ref="A84:C84"/>
    <mergeCell ref="D84:E84"/>
    <mergeCell ref="F84:G84"/>
    <mergeCell ref="I84:K84"/>
    <mergeCell ref="A86:C86"/>
    <mergeCell ref="D86:E86"/>
    <mergeCell ref="F86:G86"/>
    <mergeCell ref="I86:K86"/>
    <mergeCell ref="A88:C88"/>
    <mergeCell ref="D88:E88"/>
    <mergeCell ref="F88:G88"/>
    <mergeCell ref="I88:K88"/>
    <mergeCell ref="A98:C98"/>
    <mergeCell ref="D98:E98"/>
    <mergeCell ref="F98:G98"/>
    <mergeCell ref="A95:C95"/>
    <mergeCell ref="D95:E95"/>
    <mergeCell ref="F95:G95"/>
    <mergeCell ref="A96:C96"/>
    <mergeCell ref="D96:E96"/>
    <mergeCell ref="F96:G96"/>
    <mergeCell ref="A97:C97"/>
    <mergeCell ref="D97:E97"/>
    <mergeCell ref="F97:G97"/>
    <mergeCell ref="A92:K92"/>
    <mergeCell ref="A94:C94"/>
    <mergeCell ref="D94:E94"/>
    <mergeCell ref="F94:G94"/>
    <mergeCell ref="I94:K94"/>
    <mergeCell ref="I95:K95"/>
    <mergeCell ref="I96:K96"/>
    <mergeCell ref="I97:K97"/>
    <mergeCell ref="I98:K98"/>
    <mergeCell ref="A111:C111"/>
    <mergeCell ref="D111:E111"/>
    <mergeCell ref="F111:G111"/>
    <mergeCell ref="I111:K111"/>
    <mergeCell ref="A112:C112"/>
    <mergeCell ref="D112:E112"/>
    <mergeCell ref="F112:G112"/>
    <mergeCell ref="I112:K112"/>
    <mergeCell ref="A109:C109"/>
    <mergeCell ref="D109:E109"/>
    <mergeCell ref="F109:G109"/>
    <mergeCell ref="I109:K109"/>
    <mergeCell ref="A110:C110"/>
    <mergeCell ref="D110:E110"/>
    <mergeCell ref="F110:G110"/>
    <mergeCell ref="I110:K110"/>
    <mergeCell ref="A104:C104"/>
    <mergeCell ref="D104:E104"/>
    <mergeCell ref="F104:G104"/>
    <mergeCell ref="A99:C99"/>
    <mergeCell ref="D99:E99"/>
    <mergeCell ref="F99:G99"/>
    <mergeCell ref="I99:K99"/>
    <mergeCell ref="F120:G120"/>
    <mergeCell ref="I120:K120"/>
    <mergeCell ref="A121:C121"/>
    <mergeCell ref="D121:E121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F115:G115"/>
    <mergeCell ref="I115:K115"/>
    <mergeCell ref="A117:C117"/>
    <mergeCell ref="D117:E117"/>
    <mergeCell ref="F117:G117"/>
    <mergeCell ref="D119:E119"/>
    <mergeCell ref="F119:G119"/>
    <mergeCell ref="I119:K119"/>
    <mergeCell ref="A115:C115"/>
    <mergeCell ref="D115:E115"/>
    <mergeCell ref="A116:C116"/>
    <mergeCell ref="D116:E116"/>
    <mergeCell ref="F116:G116"/>
    <mergeCell ref="A118:C118"/>
    <mergeCell ref="D118:E118"/>
    <mergeCell ref="F118:G118"/>
    <mergeCell ref="I118:K118"/>
    <mergeCell ref="D137:E137"/>
    <mergeCell ref="F137:G137"/>
    <mergeCell ref="I137:K137"/>
    <mergeCell ref="A138:C138"/>
    <mergeCell ref="D138:E138"/>
    <mergeCell ref="F138:G138"/>
    <mergeCell ref="I138:K138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9:C129"/>
    <mergeCell ref="D129:E129"/>
    <mergeCell ref="F129:G129"/>
    <mergeCell ref="I129:K129"/>
    <mergeCell ref="I128:K128"/>
    <mergeCell ref="A130:C130"/>
    <mergeCell ref="A131:C131"/>
    <mergeCell ref="D131:E131"/>
    <mergeCell ref="F131:G131"/>
    <mergeCell ref="A14:J14"/>
    <mergeCell ref="A15:J15"/>
    <mergeCell ref="A17:J17"/>
    <mergeCell ref="A18:J18"/>
    <mergeCell ref="A20:C20"/>
    <mergeCell ref="D20:E20"/>
    <mergeCell ref="F20:G20"/>
    <mergeCell ref="H20:J20"/>
    <mergeCell ref="I93:K93"/>
    <mergeCell ref="A24:C24"/>
    <mergeCell ref="D24:E24"/>
    <mergeCell ref="F24:G24"/>
    <mergeCell ref="H24:J24"/>
    <mergeCell ref="H25:J25"/>
    <mergeCell ref="A30:J30"/>
    <mergeCell ref="A32:J32"/>
    <mergeCell ref="A25:C25"/>
    <mergeCell ref="D25:E25"/>
    <mergeCell ref="F25:G25"/>
    <mergeCell ref="A91:K91"/>
    <mergeCell ref="F121:G121"/>
    <mergeCell ref="D130:E130"/>
    <mergeCell ref="F130:G130"/>
    <mergeCell ref="I130:K130"/>
    <mergeCell ref="A125:C125"/>
    <mergeCell ref="D125:E125"/>
    <mergeCell ref="F125:G125"/>
    <mergeCell ref="I125:K125"/>
    <mergeCell ref="A124:C124"/>
    <mergeCell ref="D124:E124"/>
    <mergeCell ref="F124:G124"/>
    <mergeCell ref="I124:K124"/>
    <mergeCell ref="A122:C122"/>
    <mergeCell ref="D122:E122"/>
    <mergeCell ref="F122:G122"/>
    <mergeCell ref="I122:K122"/>
    <mergeCell ref="D128:E128"/>
    <mergeCell ref="F128:G128"/>
    <mergeCell ref="I121:K121"/>
    <mergeCell ref="A123:C123"/>
    <mergeCell ref="D123:E123"/>
    <mergeCell ref="F123:G123"/>
    <mergeCell ref="I123:K123"/>
    <mergeCell ref="A93:C93"/>
    <mergeCell ref="D93:E93"/>
    <mergeCell ref="F93:G93"/>
    <mergeCell ref="A119:C119"/>
    <mergeCell ref="A152:K152"/>
    <mergeCell ref="A153:K153"/>
    <mergeCell ref="A105:C105"/>
    <mergeCell ref="D105:E105"/>
    <mergeCell ref="F105:G105"/>
    <mergeCell ref="I105:K105"/>
    <mergeCell ref="A107:K107"/>
    <mergeCell ref="A136:C136"/>
    <mergeCell ref="D136:E136"/>
    <mergeCell ref="F136:G136"/>
    <mergeCell ref="I136:K136"/>
    <mergeCell ref="A143:K143"/>
    <mergeCell ref="A144:K144"/>
    <mergeCell ref="A145:K145"/>
    <mergeCell ref="A146:K146"/>
    <mergeCell ref="A147:K147"/>
    <mergeCell ref="A148:K148"/>
    <mergeCell ref="A149:K149"/>
    <mergeCell ref="A150:K150"/>
    <mergeCell ref="A128:C128"/>
    <mergeCell ref="I116:K117"/>
    <mergeCell ref="I131:K131"/>
    <mergeCell ref="A134:C134"/>
    <mergeCell ref="D134:E134"/>
    <mergeCell ref="F134:G134"/>
    <mergeCell ref="I134:K134"/>
    <mergeCell ref="A151:K151"/>
    <mergeCell ref="A140:K140"/>
    <mergeCell ref="A141:K141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35:C135"/>
    <mergeCell ref="D135:E135"/>
    <mergeCell ref="F135:G135"/>
    <mergeCell ref="I135:K135"/>
    <mergeCell ref="A137:C137"/>
    <mergeCell ref="A120:C120"/>
    <mergeCell ref="D120:E120"/>
  </mergeCells>
  <pageMargins left="0.70866141732283472" right="0.70866141732283472" top="0.74803149606299213" bottom="0.74803149606299213" header="0.31496062992125984" footer="0.31496062992125984"/>
  <pageSetup paperSize="9" scale="58" fitToHeight="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9"/>
  <sheetViews>
    <sheetView topLeftCell="A139" workbookViewId="0">
      <selection activeCell="A140" sqref="A140:XFD140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10.710937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.75" x14ac:dyDescent="0.25">
      <c r="A3" s="168" t="s">
        <v>1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x14ac:dyDescent="0.25">
      <c r="A4" s="168" t="s">
        <v>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5.75" x14ac:dyDescent="0.25">
      <c r="A5" s="168"/>
      <c r="B5" s="169"/>
      <c r="C5" s="169"/>
      <c r="D5" s="169"/>
      <c r="E5" s="169"/>
      <c r="F5" s="169"/>
      <c r="G5" s="169"/>
      <c r="H5" s="169"/>
      <c r="I5" s="169"/>
    </row>
    <row r="6" spans="1:10" x14ac:dyDescent="0.25">
      <c r="A6" s="170" t="s">
        <v>194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.75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169"/>
    </row>
    <row r="9" spans="1:10" ht="7.5" customHeight="1" x14ac:dyDescent="0.25">
      <c r="A9" s="168"/>
      <c r="B9" s="169"/>
      <c r="C9" s="169"/>
      <c r="D9" s="169"/>
      <c r="E9" s="169"/>
      <c r="F9" s="169"/>
      <c r="G9" s="169"/>
      <c r="H9" s="169"/>
      <c r="I9" s="1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94"/>
    </row>
    <row r="11" spans="1:10" ht="36" customHeight="1" x14ac:dyDescent="0.25">
      <c r="A11" s="90"/>
      <c r="B11" s="91"/>
      <c r="C11" s="91"/>
      <c r="D11" s="91"/>
      <c r="E11" s="91"/>
      <c r="F11" s="91"/>
      <c r="G11" s="91"/>
      <c r="H11" s="91"/>
      <c r="I11" s="91"/>
      <c r="J11" s="94"/>
    </row>
    <row r="12" spans="1:10" ht="60.75" customHeight="1" x14ac:dyDescent="0.25">
      <c r="A12" s="172" t="s">
        <v>195</v>
      </c>
      <c r="B12" s="188"/>
      <c r="C12" s="188"/>
      <c r="D12" s="188"/>
      <c r="E12" s="188"/>
      <c r="F12" s="188"/>
      <c r="G12" s="188"/>
      <c r="H12" s="188"/>
      <c r="I12" s="188"/>
      <c r="J12" s="188"/>
    </row>
    <row r="13" spans="1:10" ht="15" customHeight="1" x14ac:dyDescent="0.25">
      <c r="A13" s="93"/>
      <c r="B13" s="92"/>
      <c r="C13" s="92"/>
      <c r="D13" s="92"/>
      <c r="E13" s="92"/>
      <c r="F13" s="92"/>
      <c r="G13" s="92"/>
      <c r="H13" s="92"/>
      <c r="I13" s="92"/>
      <c r="J13" s="92"/>
    </row>
    <row r="14" spans="1:10" ht="15.75" x14ac:dyDescent="0.25">
      <c r="A14" s="184" t="s">
        <v>58</v>
      </c>
      <c r="B14" s="185"/>
      <c r="C14" s="185"/>
      <c r="D14" s="185"/>
      <c r="E14" s="185"/>
      <c r="F14" s="185"/>
      <c r="G14" s="185"/>
      <c r="H14" s="185"/>
      <c r="I14" s="185"/>
      <c r="J14" s="185"/>
    </row>
    <row r="15" spans="1:10" ht="58.5" customHeight="1" x14ac:dyDescent="0.25">
      <c r="A15" s="326" t="s">
        <v>166</v>
      </c>
      <c r="B15" s="327"/>
      <c r="C15" s="327"/>
      <c r="D15" s="327"/>
      <c r="E15" s="327"/>
      <c r="F15" s="327"/>
      <c r="G15" s="327"/>
      <c r="H15" s="327"/>
      <c r="I15" s="327"/>
      <c r="J15" s="171"/>
    </row>
    <row r="16" spans="1:10" ht="19.5" customHeight="1" x14ac:dyDescent="0.25">
      <c r="A16" s="90"/>
      <c r="B16" s="91"/>
      <c r="C16" s="91"/>
      <c r="D16" s="91"/>
      <c r="E16" s="91"/>
      <c r="F16" s="91"/>
      <c r="G16" s="91"/>
      <c r="H16" s="91"/>
      <c r="I16" s="91"/>
      <c r="J16" s="92"/>
    </row>
    <row r="17" spans="1:10" ht="15.75" x14ac:dyDescent="0.25">
      <c r="A17" s="168" t="s">
        <v>4</v>
      </c>
      <c r="B17" s="169"/>
      <c r="C17" s="169"/>
      <c r="D17" s="169"/>
      <c r="E17" s="169"/>
      <c r="F17" s="169"/>
      <c r="G17" s="169"/>
      <c r="H17" s="169"/>
      <c r="I17" s="169"/>
      <c r="J17" s="169"/>
    </row>
    <row r="18" spans="1:10" ht="15.75" x14ac:dyDescent="0.25">
      <c r="A18" s="178" t="s">
        <v>197</v>
      </c>
      <c r="B18" s="179"/>
      <c r="C18" s="179"/>
      <c r="D18" s="179"/>
      <c r="E18" s="179"/>
      <c r="F18" s="179"/>
      <c r="G18" s="179"/>
      <c r="H18" s="179"/>
      <c r="I18" s="179"/>
      <c r="J18" s="179"/>
    </row>
    <row r="19" spans="1:10" ht="15.75" x14ac:dyDescent="0.25">
      <c r="A19" s="2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x14ac:dyDescent="0.25">
      <c r="A20" s="180"/>
      <c r="B20" s="181"/>
      <c r="C20" s="181"/>
      <c r="D20" s="182" t="s">
        <v>25</v>
      </c>
      <c r="E20" s="182"/>
      <c r="F20" s="182" t="s">
        <v>6</v>
      </c>
      <c r="G20" s="182"/>
      <c r="H20" s="180" t="s">
        <v>14</v>
      </c>
      <c r="I20" s="182"/>
      <c r="J20" s="182"/>
    </row>
    <row r="21" spans="1:10" ht="30" customHeight="1" x14ac:dyDescent="0.25">
      <c r="A21" s="189" t="s">
        <v>7</v>
      </c>
      <c r="B21" s="190"/>
      <c r="C21" s="190"/>
      <c r="D21" s="191">
        <v>8050775</v>
      </c>
      <c r="E21" s="191"/>
      <c r="F21" s="191">
        <f>D21+H21</f>
        <v>8050775</v>
      </c>
      <c r="G21" s="192"/>
      <c r="H21" s="191"/>
      <c r="I21" s="191"/>
      <c r="J21" s="191"/>
    </row>
    <row r="22" spans="1:10" x14ac:dyDescent="0.25">
      <c r="A22" s="189" t="s">
        <v>8</v>
      </c>
      <c r="B22" s="190"/>
      <c r="C22" s="190"/>
      <c r="D22" s="191">
        <v>1044620</v>
      </c>
      <c r="E22" s="191"/>
      <c r="F22" s="191">
        <f>D22+H22</f>
        <v>1664880</v>
      </c>
      <c r="G22" s="192"/>
      <c r="H22" s="317">
        <v>620260</v>
      </c>
      <c r="I22" s="317"/>
      <c r="J22" s="317"/>
    </row>
    <row r="23" spans="1:10" x14ac:dyDescent="0.25">
      <c r="A23" s="189" t="s">
        <v>9</v>
      </c>
      <c r="B23" s="190"/>
      <c r="C23" s="190"/>
      <c r="D23" s="191">
        <v>0</v>
      </c>
      <c r="E23" s="191"/>
      <c r="F23" s="191">
        <f>D23+H23</f>
        <v>0</v>
      </c>
      <c r="G23" s="192"/>
      <c r="H23" s="191"/>
      <c r="I23" s="191"/>
      <c r="J23" s="191"/>
    </row>
    <row r="24" spans="1:10" ht="30" customHeight="1" x14ac:dyDescent="0.25">
      <c r="A24" s="194" t="s">
        <v>10</v>
      </c>
      <c r="B24" s="195"/>
      <c r="C24" s="196"/>
      <c r="D24" s="191">
        <v>1857318.7</v>
      </c>
      <c r="E24" s="191"/>
      <c r="F24" s="191">
        <f>D24+H24</f>
        <v>1857318.7</v>
      </c>
      <c r="G24" s="192"/>
      <c r="H24" s="191"/>
      <c r="I24" s="191"/>
      <c r="J24" s="191"/>
    </row>
    <row r="25" spans="1:10" ht="15.75" x14ac:dyDescent="0.25">
      <c r="A25" s="180" t="s">
        <v>11</v>
      </c>
      <c r="B25" s="208"/>
      <c r="C25" s="208"/>
      <c r="D25" s="209">
        <f>D21+D22+D23+D24</f>
        <v>10952713.699999999</v>
      </c>
      <c r="E25" s="182"/>
      <c r="F25" s="209">
        <f>D25+H25</f>
        <v>11572973.699999999</v>
      </c>
      <c r="G25" s="182"/>
      <c r="H25" s="318">
        <f>H21+H22+H23+H24</f>
        <v>620260</v>
      </c>
      <c r="I25" s="319"/>
      <c r="J25" s="319"/>
    </row>
    <row r="26" spans="1:10" ht="15.75" x14ac:dyDescent="0.25">
      <c r="A26" s="20"/>
      <c r="B26" s="21"/>
      <c r="C26" s="21"/>
      <c r="D26" s="11"/>
      <c r="E26" s="22"/>
      <c r="F26" s="11"/>
      <c r="G26" s="22"/>
      <c r="H26" s="52"/>
      <c r="I26" s="53"/>
      <c r="J26" s="53"/>
    </row>
    <row r="27" spans="1:10" ht="15.75" x14ac:dyDescent="0.25">
      <c r="A27" s="20"/>
      <c r="B27" s="21"/>
      <c r="C27" s="21"/>
      <c r="D27" s="11"/>
      <c r="E27" s="22"/>
      <c r="F27" s="11"/>
      <c r="G27" s="22"/>
      <c r="H27" s="52"/>
      <c r="I27" s="53"/>
      <c r="J27" s="53"/>
    </row>
    <row r="28" spans="1:10" ht="15.75" x14ac:dyDescent="0.25">
      <c r="A28" s="20"/>
      <c r="B28" s="21"/>
      <c r="C28" s="21"/>
      <c r="D28" s="11"/>
      <c r="E28" s="22"/>
      <c r="F28" s="11"/>
      <c r="G28" s="22"/>
      <c r="H28" s="52"/>
      <c r="I28" s="53"/>
      <c r="J28" s="53"/>
    </row>
    <row r="29" spans="1:10" ht="15.75" x14ac:dyDescent="0.25">
      <c r="A29" s="20"/>
      <c r="B29" s="21"/>
      <c r="C29" s="21"/>
      <c r="D29" s="11"/>
      <c r="E29" s="22"/>
      <c r="F29" s="11"/>
      <c r="G29" s="22"/>
      <c r="H29" s="23"/>
      <c r="I29" s="11"/>
      <c r="J29" s="11"/>
    </row>
    <row r="30" spans="1:10" ht="15.75" x14ac:dyDescent="0.25">
      <c r="A30" s="178" t="s">
        <v>196</v>
      </c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0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</row>
    <row r="32" spans="1:10" x14ac:dyDescent="0.25">
      <c r="A32" s="211" t="s">
        <v>12</v>
      </c>
      <c r="B32" s="211"/>
      <c r="C32" s="211"/>
      <c r="D32" s="211"/>
      <c r="E32" s="211"/>
      <c r="F32" s="211"/>
      <c r="G32" s="211"/>
      <c r="H32" s="211"/>
      <c r="I32" s="211"/>
      <c r="J32" s="211"/>
    </row>
    <row r="33" spans="1:11" ht="10.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</row>
    <row r="34" spans="1:11" s="3" customFormat="1" x14ac:dyDescent="0.25">
      <c r="A34" s="197"/>
      <c r="B34" s="197"/>
      <c r="C34" s="197"/>
      <c r="D34" s="182" t="s">
        <v>25</v>
      </c>
      <c r="E34" s="182"/>
      <c r="F34" s="182" t="s">
        <v>6</v>
      </c>
      <c r="G34" s="182"/>
      <c r="H34" s="85" t="s">
        <v>14</v>
      </c>
      <c r="I34" s="198" t="s">
        <v>13</v>
      </c>
      <c r="J34" s="199"/>
      <c r="K34" s="200"/>
    </row>
    <row r="35" spans="1:11" s="3" customFormat="1" ht="24.75" customHeight="1" x14ac:dyDescent="0.25">
      <c r="A35" s="201" t="s">
        <v>15</v>
      </c>
      <c r="B35" s="201"/>
      <c r="C35" s="201"/>
      <c r="D35" s="202">
        <f>2270467.71+1220981.26</f>
        <v>3491448.9699999997</v>
      </c>
      <c r="E35" s="203"/>
      <c r="F35" s="202">
        <f t="shared" ref="F35:F42" si="0">D35+H35</f>
        <v>3491448.9699999997</v>
      </c>
      <c r="G35" s="204"/>
      <c r="H35" s="88"/>
      <c r="I35" s="205"/>
      <c r="J35" s="295"/>
      <c r="K35" s="296"/>
    </row>
    <row r="36" spans="1:11" s="3" customFormat="1" ht="39" customHeight="1" x14ac:dyDescent="0.25">
      <c r="A36" s="222" t="s">
        <v>16</v>
      </c>
      <c r="B36" s="223"/>
      <c r="C36" s="224"/>
      <c r="D36" s="225">
        <f>685681.25+368736.34</f>
        <v>1054417.5900000001</v>
      </c>
      <c r="E36" s="226"/>
      <c r="F36" s="202">
        <f t="shared" si="0"/>
        <v>1054417.5900000001</v>
      </c>
      <c r="G36" s="204"/>
      <c r="H36" s="88"/>
      <c r="I36" s="339"/>
      <c r="J36" s="290"/>
      <c r="K36" s="291"/>
    </row>
    <row r="37" spans="1:11" s="3" customFormat="1" ht="35.1" customHeight="1" x14ac:dyDescent="0.25">
      <c r="A37" s="201" t="s">
        <v>18</v>
      </c>
      <c r="B37" s="201"/>
      <c r="C37" s="201"/>
      <c r="D37" s="202">
        <f>SUM(D38:E42)</f>
        <v>20460</v>
      </c>
      <c r="E37" s="203"/>
      <c r="F37" s="202">
        <f t="shared" si="0"/>
        <v>20460</v>
      </c>
      <c r="G37" s="203"/>
      <c r="H37" s="95">
        <f>SUM(H38:H42)</f>
        <v>0</v>
      </c>
      <c r="I37" s="221"/>
      <c r="J37" s="221"/>
      <c r="K37" s="221"/>
    </row>
    <row r="38" spans="1:11" s="3" customFormat="1" ht="15" customHeight="1" x14ac:dyDescent="0.25">
      <c r="A38" s="212" t="s">
        <v>26</v>
      </c>
      <c r="B38" s="213"/>
      <c r="C38" s="214"/>
      <c r="D38" s="215">
        <v>14400</v>
      </c>
      <c r="E38" s="216"/>
      <c r="F38" s="215">
        <f t="shared" si="0"/>
        <v>14400</v>
      </c>
      <c r="G38" s="217"/>
      <c r="H38" s="13"/>
      <c r="I38" s="218"/>
      <c r="J38" s="219"/>
      <c r="K38" s="220"/>
    </row>
    <row r="39" spans="1:11" s="3" customFormat="1" ht="15" customHeight="1" x14ac:dyDescent="0.25">
      <c r="A39" s="212" t="s">
        <v>27</v>
      </c>
      <c r="B39" s="213"/>
      <c r="C39" s="214"/>
      <c r="D39" s="215">
        <v>2640</v>
      </c>
      <c r="E39" s="216"/>
      <c r="F39" s="215">
        <f t="shared" si="0"/>
        <v>2640</v>
      </c>
      <c r="G39" s="217"/>
      <c r="H39" s="18"/>
      <c r="I39" s="221"/>
      <c r="J39" s="221"/>
      <c r="K39" s="221"/>
    </row>
    <row r="40" spans="1:11" s="3" customFormat="1" ht="15" customHeight="1" x14ac:dyDescent="0.25">
      <c r="A40" s="212" t="s">
        <v>28</v>
      </c>
      <c r="B40" s="213"/>
      <c r="C40" s="214"/>
      <c r="D40" s="215">
        <v>1320</v>
      </c>
      <c r="E40" s="216"/>
      <c r="F40" s="215">
        <f t="shared" si="0"/>
        <v>1320</v>
      </c>
      <c r="G40" s="217"/>
      <c r="H40" s="18"/>
      <c r="I40" s="221"/>
      <c r="J40" s="221"/>
      <c r="K40" s="221"/>
    </row>
    <row r="41" spans="1:11" s="3" customFormat="1" ht="15" customHeight="1" x14ac:dyDescent="0.25">
      <c r="A41" s="227" t="s">
        <v>29</v>
      </c>
      <c r="B41" s="228"/>
      <c r="C41" s="229"/>
      <c r="D41" s="215">
        <v>420</v>
      </c>
      <c r="E41" s="216"/>
      <c r="F41" s="215">
        <f t="shared" si="0"/>
        <v>420</v>
      </c>
      <c r="G41" s="217"/>
      <c r="H41" s="13"/>
      <c r="I41" s="218"/>
      <c r="J41" s="219"/>
      <c r="K41" s="220"/>
    </row>
    <row r="42" spans="1:11" s="3" customFormat="1" ht="15" customHeight="1" x14ac:dyDescent="0.25">
      <c r="A42" s="212" t="s">
        <v>59</v>
      </c>
      <c r="B42" s="213"/>
      <c r="C42" s="214"/>
      <c r="D42" s="215">
        <v>1680</v>
      </c>
      <c r="E42" s="216"/>
      <c r="F42" s="215">
        <f t="shared" si="0"/>
        <v>1680</v>
      </c>
      <c r="G42" s="217"/>
      <c r="H42" s="18"/>
      <c r="I42" s="218"/>
      <c r="J42" s="219"/>
      <c r="K42" s="220"/>
    </row>
    <row r="43" spans="1:11" s="3" customFormat="1" ht="35.1" customHeight="1" x14ac:dyDescent="0.25">
      <c r="A43" s="222" t="s">
        <v>17</v>
      </c>
      <c r="B43" s="223"/>
      <c r="C43" s="224"/>
      <c r="D43" s="202">
        <f>SUM(D44:E46)</f>
        <v>694311</v>
      </c>
      <c r="E43" s="203"/>
      <c r="F43" s="202">
        <f>H43+D43</f>
        <v>694311</v>
      </c>
      <c r="G43" s="203"/>
      <c r="H43" s="88">
        <f>SUM(H44:H46)</f>
        <v>0</v>
      </c>
      <c r="I43" s="221"/>
      <c r="J43" s="221"/>
      <c r="K43" s="221"/>
    </row>
    <row r="44" spans="1:11" s="3" customFormat="1" ht="15" customHeight="1" x14ac:dyDescent="0.25">
      <c r="A44" s="227" t="s">
        <v>30</v>
      </c>
      <c r="B44" s="230"/>
      <c r="C44" s="231"/>
      <c r="D44" s="215">
        <v>642105</v>
      </c>
      <c r="E44" s="216"/>
      <c r="F44" s="215">
        <f>H44+D44</f>
        <v>642105</v>
      </c>
      <c r="G44" s="217"/>
      <c r="H44" s="89"/>
      <c r="I44" s="232"/>
      <c r="J44" s="233"/>
      <c r="K44" s="234"/>
    </row>
    <row r="45" spans="1:11" s="3" customFormat="1" ht="28.5" customHeight="1" x14ac:dyDescent="0.25">
      <c r="A45" s="227" t="s">
        <v>31</v>
      </c>
      <c r="B45" s="230"/>
      <c r="C45" s="231"/>
      <c r="D45" s="215">
        <v>5406</v>
      </c>
      <c r="E45" s="216"/>
      <c r="F45" s="215">
        <f>H45+D45</f>
        <v>5406</v>
      </c>
      <c r="G45" s="217"/>
      <c r="H45" s="13"/>
      <c r="I45" s="218"/>
      <c r="J45" s="219"/>
      <c r="K45" s="220"/>
    </row>
    <row r="46" spans="1:11" s="3" customFormat="1" ht="36.950000000000003" customHeight="1" x14ac:dyDescent="0.25">
      <c r="A46" s="227" t="s">
        <v>84</v>
      </c>
      <c r="B46" s="230"/>
      <c r="C46" s="231"/>
      <c r="D46" s="215">
        <v>46800</v>
      </c>
      <c r="E46" s="216"/>
      <c r="F46" s="235">
        <f>H46+D46</f>
        <v>46800</v>
      </c>
      <c r="G46" s="345"/>
      <c r="H46" s="13"/>
      <c r="I46" s="218"/>
      <c r="J46" s="219"/>
      <c r="K46" s="220"/>
    </row>
    <row r="47" spans="1:11" s="3" customFormat="1" ht="35.1" customHeight="1" x14ac:dyDescent="0.25">
      <c r="A47" s="222" t="s">
        <v>19</v>
      </c>
      <c r="B47" s="223"/>
      <c r="C47" s="224"/>
      <c r="D47" s="202">
        <f>SUM(D48:E57)</f>
        <v>320203.23</v>
      </c>
      <c r="E47" s="203"/>
      <c r="F47" s="202">
        <f>D47+H47</f>
        <v>320203.23</v>
      </c>
      <c r="G47" s="203"/>
      <c r="H47" s="88">
        <f>SUM(H48:H58)</f>
        <v>0</v>
      </c>
      <c r="I47" s="205"/>
      <c r="J47" s="206"/>
      <c r="K47" s="207"/>
    </row>
    <row r="48" spans="1:11" s="3" customFormat="1" ht="36" customHeight="1" x14ac:dyDescent="0.25">
      <c r="A48" s="227" t="s">
        <v>32</v>
      </c>
      <c r="B48" s="230"/>
      <c r="C48" s="231"/>
      <c r="D48" s="235">
        <v>22524</v>
      </c>
      <c r="E48" s="236"/>
      <c r="F48" s="215">
        <f t="shared" ref="F48:F57" si="1">D48+H48</f>
        <v>22524</v>
      </c>
      <c r="G48" s="217"/>
      <c r="H48" s="13"/>
      <c r="I48" s="205"/>
      <c r="J48" s="274"/>
      <c r="K48" s="275"/>
    </row>
    <row r="49" spans="1:11" s="3" customFormat="1" ht="51.75" customHeight="1" x14ac:dyDescent="0.25">
      <c r="A49" s="227" t="s">
        <v>57</v>
      </c>
      <c r="B49" s="230"/>
      <c r="C49" s="231"/>
      <c r="D49" s="235">
        <v>19500</v>
      </c>
      <c r="E49" s="236"/>
      <c r="F49" s="215">
        <f t="shared" si="1"/>
        <v>19500</v>
      </c>
      <c r="G49" s="217"/>
      <c r="H49" s="13"/>
      <c r="I49" s="218"/>
      <c r="J49" s="219"/>
      <c r="K49" s="220"/>
    </row>
    <row r="50" spans="1:11" s="3" customFormat="1" ht="36" customHeight="1" x14ac:dyDescent="0.25">
      <c r="A50" s="227" t="s">
        <v>34</v>
      </c>
      <c r="B50" s="230"/>
      <c r="C50" s="231"/>
      <c r="D50" s="235">
        <v>6000</v>
      </c>
      <c r="E50" s="236"/>
      <c r="F50" s="215">
        <f t="shared" si="1"/>
        <v>6000</v>
      </c>
      <c r="G50" s="217"/>
      <c r="H50" s="13"/>
      <c r="I50" s="218"/>
      <c r="J50" s="219"/>
      <c r="K50" s="220"/>
    </row>
    <row r="51" spans="1:11" s="3" customFormat="1" ht="117" customHeight="1" x14ac:dyDescent="0.25">
      <c r="A51" s="227" t="s">
        <v>39</v>
      </c>
      <c r="B51" s="230"/>
      <c r="C51" s="231"/>
      <c r="D51" s="235">
        <v>116638.68</v>
      </c>
      <c r="E51" s="236"/>
      <c r="F51" s="215">
        <f t="shared" si="1"/>
        <v>116638.68</v>
      </c>
      <c r="G51" s="217"/>
      <c r="H51" s="13"/>
      <c r="I51" s="218"/>
      <c r="J51" s="219"/>
      <c r="K51" s="220"/>
    </row>
    <row r="52" spans="1:11" s="3" customFormat="1" ht="15" customHeight="1" x14ac:dyDescent="0.25">
      <c r="A52" s="227" t="s">
        <v>37</v>
      </c>
      <c r="B52" s="230"/>
      <c r="C52" s="231"/>
      <c r="D52" s="235">
        <v>65000</v>
      </c>
      <c r="E52" s="236"/>
      <c r="F52" s="215">
        <f t="shared" si="1"/>
        <v>65000</v>
      </c>
      <c r="G52" s="217"/>
      <c r="H52" s="13"/>
      <c r="I52" s="218"/>
      <c r="J52" s="219"/>
      <c r="K52" s="220"/>
    </row>
    <row r="53" spans="1:11" s="3" customFormat="1" ht="28.5" customHeight="1" x14ac:dyDescent="0.25">
      <c r="A53" s="227" t="s">
        <v>35</v>
      </c>
      <c r="B53" s="230"/>
      <c r="C53" s="231"/>
      <c r="D53" s="235">
        <v>6000</v>
      </c>
      <c r="E53" s="236"/>
      <c r="F53" s="215">
        <f t="shared" si="1"/>
        <v>6000</v>
      </c>
      <c r="G53" s="217"/>
      <c r="H53" s="5"/>
      <c r="I53" s="205"/>
      <c r="J53" s="206"/>
      <c r="K53" s="207"/>
    </row>
    <row r="54" spans="1:11" s="3" customFormat="1" ht="28.5" customHeight="1" x14ac:dyDescent="0.25">
      <c r="A54" s="227" t="s">
        <v>36</v>
      </c>
      <c r="B54" s="230"/>
      <c r="C54" s="231"/>
      <c r="D54" s="235">
        <v>25500</v>
      </c>
      <c r="E54" s="236"/>
      <c r="F54" s="215">
        <f t="shared" si="1"/>
        <v>25500</v>
      </c>
      <c r="G54" s="217"/>
      <c r="H54" s="13"/>
      <c r="I54" s="205"/>
      <c r="J54" s="274"/>
      <c r="K54" s="275"/>
    </row>
    <row r="55" spans="1:11" s="3" customFormat="1" ht="41.25" customHeight="1" x14ac:dyDescent="0.25">
      <c r="A55" s="227" t="s">
        <v>60</v>
      </c>
      <c r="B55" s="230"/>
      <c r="C55" s="231"/>
      <c r="D55" s="235">
        <v>10000</v>
      </c>
      <c r="E55" s="236"/>
      <c r="F55" s="215">
        <f t="shared" si="1"/>
        <v>10000</v>
      </c>
      <c r="G55" s="217"/>
      <c r="H55" s="13"/>
      <c r="I55" s="218"/>
      <c r="J55" s="219"/>
      <c r="K55" s="220"/>
    </row>
    <row r="56" spans="1:11" s="3" customFormat="1" ht="36.75" customHeight="1" x14ac:dyDescent="0.25">
      <c r="A56" s="227" t="s">
        <v>38</v>
      </c>
      <c r="B56" s="230"/>
      <c r="C56" s="231"/>
      <c r="D56" s="235">
        <v>22498</v>
      </c>
      <c r="E56" s="236"/>
      <c r="F56" s="215">
        <f t="shared" si="1"/>
        <v>22498</v>
      </c>
      <c r="G56" s="217"/>
      <c r="H56" s="13"/>
      <c r="I56" s="205"/>
      <c r="J56" s="274"/>
      <c r="K56" s="275"/>
    </row>
    <row r="57" spans="1:11" s="3" customFormat="1" ht="38.25" customHeight="1" x14ac:dyDescent="0.25">
      <c r="A57" s="227" t="s">
        <v>107</v>
      </c>
      <c r="B57" s="230"/>
      <c r="C57" s="231"/>
      <c r="D57" s="235">
        <v>26542.55</v>
      </c>
      <c r="E57" s="236"/>
      <c r="F57" s="215">
        <f t="shared" si="1"/>
        <v>26542.55</v>
      </c>
      <c r="G57" s="217"/>
      <c r="H57" s="59"/>
      <c r="I57" s="218"/>
      <c r="J57" s="219"/>
      <c r="K57" s="220"/>
    </row>
    <row r="58" spans="1:11" s="3" customFormat="1" ht="35.25" customHeight="1" x14ac:dyDescent="0.25">
      <c r="A58" s="227" t="s">
        <v>188</v>
      </c>
      <c r="B58" s="230"/>
      <c r="C58" s="231"/>
      <c r="D58" s="235"/>
      <c r="E58" s="236"/>
      <c r="F58" s="215"/>
      <c r="G58" s="217"/>
      <c r="H58" s="13"/>
      <c r="I58" s="218"/>
      <c r="J58" s="219"/>
      <c r="K58" s="220"/>
    </row>
    <row r="59" spans="1:11" s="3" customFormat="1" ht="35.1" customHeight="1" x14ac:dyDescent="0.25">
      <c r="A59" s="222" t="s">
        <v>20</v>
      </c>
      <c r="B59" s="223"/>
      <c r="C59" s="224"/>
      <c r="D59" s="202">
        <f>SUM(D60:E73)</f>
        <v>2106118.31</v>
      </c>
      <c r="E59" s="203"/>
      <c r="F59" s="202">
        <f>SUM(F60:G73)</f>
        <v>2106118.31</v>
      </c>
      <c r="G59" s="203"/>
      <c r="H59" s="88">
        <f>SUM(H60:H73)</f>
        <v>0</v>
      </c>
      <c r="I59" s="221"/>
      <c r="J59" s="221"/>
      <c r="K59" s="221"/>
    </row>
    <row r="60" spans="1:11" s="3" customFormat="1" ht="52.5" customHeight="1" x14ac:dyDescent="0.25">
      <c r="A60" s="227" t="s">
        <v>63</v>
      </c>
      <c r="B60" s="230"/>
      <c r="C60" s="231"/>
      <c r="D60" s="240">
        <v>36000</v>
      </c>
      <c r="E60" s="241"/>
      <c r="F60" s="240">
        <f t="shared" ref="F60:F73" si="2">D60+H60</f>
        <v>36000</v>
      </c>
      <c r="G60" s="242"/>
      <c r="H60" s="19"/>
      <c r="I60" s="218"/>
      <c r="J60" s="219"/>
      <c r="K60" s="220"/>
    </row>
    <row r="61" spans="1:11" s="3" customFormat="1" ht="39" customHeight="1" x14ac:dyDescent="0.25">
      <c r="A61" s="227" t="s">
        <v>40</v>
      </c>
      <c r="B61" s="230"/>
      <c r="C61" s="231"/>
      <c r="D61" s="240">
        <v>6760.8</v>
      </c>
      <c r="E61" s="241"/>
      <c r="F61" s="240">
        <f>D61+H61</f>
        <v>6760.8</v>
      </c>
      <c r="G61" s="242"/>
      <c r="H61" s="6"/>
      <c r="I61" s="218"/>
      <c r="J61" s="219"/>
      <c r="K61" s="220"/>
    </row>
    <row r="62" spans="1:11" s="3" customFormat="1" ht="68.25" customHeight="1" x14ac:dyDescent="0.25">
      <c r="A62" s="227" t="s">
        <v>41</v>
      </c>
      <c r="B62" s="230"/>
      <c r="C62" s="231"/>
      <c r="D62" s="240">
        <v>19242.599999999999</v>
      </c>
      <c r="E62" s="241"/>
      <c r="F62" s="240">
        <f t="shared" si="2"/>
        <v>19242.599999999999</v>
      </c>
      <c r="G62" s="242"/>
      <c r="H62" s="19"/>
      <c r="I62" s="205"/>
      <c r="J62" s="274"/>
      <c r="K62" s="275"/>
    </row>
    <row r="63" spans="1:11" s="3" customFormat="1" ht="39" customHeight="1" x14ac:dyDescent="0.25">
      <c r="A63" s="227" t="s">
        <v>42</v>
      </c>
      <c r="B63" s="230"/>
      <c r="C63" s="231"/>
      <c r="D63" s="240">
        <v>34350.910000000003</v>
      </c>
      <c r="E63" s="241"/>
      <c r="F63" s="240">
        <f t="shared" si="2"/>
        <v>34350.910000000003</v>
      </c>
      <c r="G63" s="242"/>
      <c r="H63" s="19"/>
      <c r="I63" s="218"/>
      <c r="J63" s="219"/>
      <c r="K63" s="220"/>
    </row>
    <row r="64" spans="1:11" s="3" customFormat="1" ht="39.75" customHeight="1" x14ac:dyDescent="0.25">
      <c r="A64" s="227" t="s">
        <v>130</v>
      </c>
      <c r="B64" s="230"/>
      <c r="C64" s="231"/>
      <c r="D64" s="240">
        <v>34200</v>
      </c>
      <c r="E64" s="241"/>
      <c r="F64" s="240">
        <f t="shared" si="2"/>
        <v>34200</v>
      </c>
      <c r="G64" s="242"/>
      <c r="H64" s="6"/>
      <c r="I64" s="218"/>
      <c r="J64" s="219"/>
      <c r="K64" s="220"/>
    </row>
    <row r="65" spans="1:11" s="3" customFormat="1" ht="44.25" customHeight="1" x14ac:dyDescent="0.25">
      <c r="A65" s="227" t="s">
        <v>121</v>
      </c>
      <c r="B65" s="230"/>
      <c r="C65" s="231"/>
      <c r="D65" s="271">
        <v>198720</v>
      </c>
      <c r="E65" s="272"/>
      <c r="F65" s="271">
        <f t="shared" si="2"/>
        <v>198720</v>
      </c>
      <c r="G65" s="273"/>
      <c r="H65" s="81"/>
      <c r="I65" s="205"/>
      <c r="J65" s="274"/>
      <c r="K65" s="275"/>
    </row>
    <row r="66" spans="1:11" s="3" customFormat="1" ht="49.5" customHeight="1" x14ac:dyDescent="0.25">
      <c r="A66" s="227" t="s">
        <v>175</v>
      </c>
      <c r="B66" s="230"/>
      <c r="C66" s="231"/>
      <c r="D66" s="215">
        <v>4000</v>
      </c>
      <c r="E66" s="216"/>
      <c r="F66" s="215">
        <f t="shared" si="2"/>
        <v>4000</v>
      </c>
      <c r="G66" s="217"/>
      <c r="H66" s="5"/>
      <c r="I66" s="205"/>
      <c r="J66" s="274"/>
      <c r="K66" s="275"/>
    </row>
    <row r="67" spans="1:11" s="3" customFormat="1" ht="50.25" customHeight="1" x14ac:dyDescent="0.25">
      <c r="A67" s="227" t="s">
        <v>176</v>
      </c>
      <c r="B67" s="230"/>
      <c r="C67" s="231"/>
      <c r="D67" s="215">
        <v>16580</v>
      </c>
      <c r="E67" s="216"/>
      <c r="F67" s="215">
        <f t="shared" si="2"/>
        <v>16580</v>
      </c>
      <c r="G67" s="217"/>
      <c r="H67" s="5"/>
      <c r="I67" s="205"/>
      <c r="J67" s="274"/>
      <c r="K67" s="275"/>
    </row>
    <row r="68" spans="1:11" s="3" customFormat="1" ht="30" customHeight="1" x14ac:dyDescent="0.25">
      <c r="A68" s="227" t="s">
        <v>177</v>
      </c>
      <c r="B68" s="230"/>
      <c r="C68" s="231"/>
      <c r="D68" s="215">
        <v>13000</v>
      </c>
      <c r="E68" s="216"/>
      <c r="F68" s="215">
        <f t="shared" si="2"/>
        <v>13000</v>
      </c>
      <c r="G68" s="217"/>
      <c r="H68" s="13"/>
      <c r="I68" s="289"/>
      <c r="J68" s="290"/>
      <c r="K68" s="291"/>
    </row>
    <row r="69" spans="1:11" s="3" customFormat="1" ht="38.25" customHeight="1" x14ac:dyDescent="0.25">
      <c r="A69" s="227" t="s">
        <v>131</v>
      </c>
      <c r="B69" s="230"/>
      <c r="C69" s="231"/>
      <c r="D69" s="215">
        <v>38364</v>
      </c>
      <c r="E69" s="216"/>
      <c r="F69" s="215">
        <f t="shared" si="2"/>
        <v>38364</v>
      </c>
      <c r="G69" s="217"/>
      <c r="H69" s="13"/>
      <c r="I69" s="205"/>
      <c r="J69" s="274"/>
      <c r="K69" s="275"/>
    </row>
    <row r="70" spans="1:11" s="3" customFormat="1" ht="24.75" customHeight="1" x14ac:dyDescent="0.25">
      <c r="A70" s="227" t="s">
        <v>97</v>
      </c>
      <c r="B70" s="230"/>
      <c r="C70" s="231"/>
      <c r="D70" s="240">
        <v>4000</v>
      </c>
      <c r="E70" s="241"/>
      <c r="F70" s="240">
        <v>4000</v>
      </c>
      <c r="G70" s="242"/>
      <c r="H70" s="19"/>
      <c r="I70" s="205"/>
      <c r="J70" s="274"/>
      <c r="K70" s="275"/>
    </row>
    <row r="71" spans="1:11" s="3" customFormat="1" ht="15" customHeight="1" x14ac:dyDescent="0.25">
      <c r="A71" s="227" t="s">
        <v>82</v>
      </c>
      <c r="B71" s="230"/>
      <c r="C71" s="231"/>
      <c r="D71" s="240">
        <v>50000</v>
      </c>
      <c r="E71" s="241"/>
      <c r="F71" s="240">
        <f t="shared" si="2"/>
        <v>50000</v>
      </c>
      <c r="G71" s="242"/>
      <c r="H71" s="19"/>
      <c r="I71" s="205"/>
      <c r="J71" s="274"/>
      <c r="K71" s="275"/>
    </row>
    <row r="72" spans="1:11" s="3" customFormat="1" ht="65.25" customHeight="1" x14ac:dyDescent="0.25">
      <c r="A72" s="227" t="s">
        <v>83</v>
      </c>
      <c r="B72" s="230"/>
      <c r="C72" s="231"/>
      <c r="D72" s="240">
        <v>88500</v>
      </c>
      <c r="E72" s="241"/>
      <c r="F72" s="271">
        <f t="shared" si="2"/>
        <v>88500</v>
      </c>
      <c r="G72" s="273"/>
      <c r="H72" s="19"/>
      <c r="I72" s="205"/>
      <c r="J72" s="274"/>
      <c r="K72" s="275"/>
    </row>
    <row r="73" spans="1:11" s="3" customFormat="1" ht="84" customHeight="1" x14ac:dyDescent="0.25">
      <c r="A73" s="268" t="s">
        <v>153</v>
      </c>
      <c r="B73" s="269"/>
      <c r="C73" s="270"/>
      <c r="D73" s="240">
        <v>1562400</v>
      </c>
      <c r="E73" s="241"/>
      <c r="F73" s="240">
        <f t="shared" si="2"/>
        <v>1562400</v>
      </c>
      <c r="G73" s="242"/>
      <c r="H73" s="6"/>
      <c r="I73" s="218"/>
      <c r="J73" s="219"/>
      <c r="K73" s="220"/>
    </row>
    <row r="74" spans="1:11" s="3" customFormat="1" ht="27" customHeight="1" x14ac:dyDescent="0.25">
      <c r="A74" s="333" t="s">
        <v>173</v>
      </c>
      <c r="B74" s="334"/>
      <c r="C74" s="335"/>
      <c r="D74" s="202">
        <f>D75+D76+D77</f>
        <v>309890.48</v>
      </c>
      <c r="E74" s="265"/>
      <c r="F74" s="202">
        <f>F75+F76+F77</f>
        <v>309890.48</v>
      </c>
      <c r="G74" s="203"/>
      <c r="H74" s="82"/>
      <c r="I74" s="336"/>
      <c r="J74" s="337"/>
      <c r="K74" s="338"/>
    </row>
    <row r="75" spans="1:11" s="3" customFormat="1" ht="15" customHeight="1" x14ac:dyDescent="0.25">
      <c r="A75" s="227" t="s">
        <v>46</v>
      </c>
      <c r="B75" s="230"/>
      <c r="C75" s="231"/>
      <c r="D75" s="215">
        <v>1600</v>
      </c>
      <c r="E75" s="216"/>
      <c r="F75" s="215">
        <f t="shared" ref="F75:F84" si="3">D75+H75</f>
        <v>1600</v>
      </c>
      <c r="G75" s="217"/>
      <c r="H75" s="15"/>
      <c r="I75" s="232"/>
      <c r="J75" s="233"/>
      <c r="K75" s="234"/>
    </row>
    <row r="76" spans="1:11" s="3" customFormat="1" ht="20.25" customHeight="1" x14ac:dyDescent="0.25">
      <c r="A76" s="227" t="s">
        <v>132</v>
      </c>
      <c r="B76" s="230"/>
      <c r="C76" s="231"/>
      <c r="D76" s="215">
        <v>8290.48</v>
      </c>
      <c r="E76" s="216"/>
      <c r="F76" s="215">
        <f t="shared" si="3"/>
        <v>8290.48</v>
      </c>
      <c r="G76" s="217"/>
      <c r="H76" s="59"/>
      <c r="I76" s="218"/>
      <c r="J76" s="219"/>
      <c r="K76" s="220"/>
    </row>
    <row r="77" spans="1:11" s="3" customFormat="1" ht="15" customHeight="1" x14ac:dyDescent="0.25">
      <c r="A77" s="227" t="s">
        <v>133</v>
      </c>
      <c r="B77" s="230"/>
      <c r="C77" s="231"/>
      <c r="D77" s="215">
        <v>300000</v>
      </c>
      <c r="E77" s="216"/>
      <c r="F77" s="215">
        <f>D77+H77</f>
        <v>300000</v>
      </c>
      <c r="G77" s="217"/>
      <c r="H77" s="13"/>
      <c r="I77" s="218"/>
      <c r="J77" s="219"/>
      <c r="K77" s="220"/>
    </row>
    <row r="78" spans="1:11" ht="35.1" customHeight="1" x14ac:dyDescent="0.25">
      <c r="A78" s="222" t="s">
        <v>140</v>
      </c>
      <c r="B78" s="223"/>
      <c r="C78" s="224"/>
      <c r="D78" s="202">
        <f>D79+D80+D81+D82</f>
        <v>51474.22</v>
      </c>
      <c r="E78" s="203"/>
      <c r="F78" s="202">
        <f t="shared" ref="F78" si="4">D78+H78</f>
        <v>51474.22</v>
      </c>
      <c r="G78" s="204"/>
      <c r="H78" s="88">
        <f>H79+H80+H81+H82</f>
        <v>0</v>
      </c>
      <c r="I78" s="197"/>
      <c r="J78" s="197"/>
      <c r="K78" s="197"/>
    </row>
    <row r="79" spans="1:11" s="3" customFormat="1" ht="96" customHeight="1" x14ac:dyDescent="0.25">
      <c r="A79" s="227" t="s">
        <v>116</v>
      </c>
      <c r="B79" s="230"/>
      <c r="C79" s="231"/>
      <c r="D79" s="215">
        <v>11125</v>
      </c>
      <c r="E79" s="216"/>
      <c r="F79" s="215">
        <f t="shared" si="3"/>
        <v>11125</v>
      </c>
      <c r="G79" s="217"/>
      <c r="H79" s="4"/>
      <c r="I79" s="232"/>
      <c r="J79" s="233"/>
      <c r="K79" s="234"/>
    </row>
    <row r="80" spans="1:11" s="3" customFormat="1" ht="177.75" customHeight="1" x14ac:dyDescent="0.25">
      <c r="A80" s="227" t="s">
        <v>156</v>
      </c>
      <c r="B80" s="230"/>
      <c r="C80" s="231"/>
      <c r="D80" s="215">
        <v>18500</v>
      </c>
      <c r="E80" s="216"/>
      <c r="F80" s="235">
        <f t="shared" si="3"/>
        <v>18500</v>
      </c>
      <c r="G80" s="345"/>
      <c r="H80" s="80"/>
      <c r="I80" s="218"/>
      <c r="J80" s="219"/>
      <c r="K80" s="220"/>
    </row>
    <row r="81" spans="1:11" s="3" customFormat="1" ht="34.5" customHeight="1" x14ac:dyDescent="0.25">
      <c r="A81" s="227" t="s">
        <v>113</v>
      </c>
      <c r="B81" s="230"/>
      <c r="C81" s="231"/>
      <c r="D81" s="215">
        <v>8604.2199999999993</v>
      </c>
      <c r="E81" s="216"/>
      <c r="F81" s="215">
        <f t="shared" si="3"/>
        <v>8604.2199999999993</v>
      </c>
      <c r="G81" s="217"/>
      <c r="H81" s="14"/>
      <c r="I81" s="205"/>
      <c r="J81" s="274"/>
      <c r="K81" s="275"/>
    </row>
    <row r="82" spans="1:11" s="3" customFormat="1" ht="81.75" customHeight="1" x14ac:dyDescent="0.25">
      <c r="A82" s="227" t="s">
        <v>114</v>
      </c>
      <c r="B82" s="230"/>
      <c r="C82" s="231"/>
      <c r="D82" s="215">
        <v>13245</v>
      </c>
      <c r="E82" s="216"/>
      <c r="F82" s="215">
        <f t="shared" si="3"/>
        <v>13245</v>
      </c>
      <c r="G82" s="217"/>
      <c r="H82" s="15"/>
      <c r="I82" s="232"/>
      <c r="J82" s="233"/>
      <c r="K82" s="234"/>
    </row>
    <row r="83" spans="1:11" ht="58.5" customHeight="1" x14ac:dyDescent="0.25">
      <c r="A83" s="222" t="s">
        <v>174</v>
      </c>
      <c r="B83" s="223"/>
      <c r="C83" s="224"/>
      <c r="D83" s="202">
        <f>D84</f>
        <v>2451.1999999999998</v>
      </c>
      <c r="E83" s="203"/>
      <c r="F83" s="202">
        <f>F84</f>
        <v>2451.1999999999998</v>
      </c>
      <c r="G83" s="204"/>
      <c r="H83" s="88">
        <f>H84</f>
        <v>0</v>
      </c>
      <c r="I83" s="197"/>
      <c r="J83" s="197"/>
      <c r="K83" s="197"/>
    </row>
    <row r="84" spans="1:11" s="3" customFormat="1" ht="75" customHeight="1" x14ac:dyDescent="0.25">
      <c r="A84" s="227" t="s">
        <v>134</v>
      </c>
      <c r="B84" s="230"/>
      <c r="C84" s="231"/>
      <c r="D84" s="215">
        <v>2451.1999999999998</v>
      </c>
      <c r="E84" s="216"/>
      <c r="F84" s="215">
        <f t="shared" si="3"/>
        <v>2451.1999999999998</v>
      </c>
      <c r="G84" s="217"/>
      <c r="H84" s="5"/>
      <c r="I84" s="218"/>
      <c r="J84" s="219"/>
      <c r="K84" s="220"/>
    </row>
    <row r="85" spans="1:11" s="3" customFormat="1" x14ac:dyDescent="0.25">
      <c r="A85" s="245" t="s">
        <v>11</v>
      </c>
      <c r="B85" s="245"/>
      <c r="C85" s="245"/>
      <c r="D85" s="246">
        <f>D35+D36+D37+D43+D47+D59+D74+D78+D83</f>
        <v>8050775</v>
      </c>
      <c r="E85" s="247"/>
      <c r="F85" s="246">
        <f>F35+F36+F37+F43+F47+F59+F74+F78+F83</f>
        <v>8050775</v>
      </c>
      <c r="G85" s="247"/>
      <c r="H85" s="86">
        <f>H35+H36+H37+H43+H47+H59+H74+H78+H83</f>
        <v>0</v>
      </c>
      <c r="I85" s="197"/>
      <c r="J85" s="197"/>
      <c r="K85" s="197"/>
    </row>
    <row r="86" spans="1:11" s="3" customFormat="1" x14ac:dyDescent="0.25">
      <c r="A86" s="10"/>
      <c r="B86" s="10"/>
      <c r="C86" s="10"/>
      <c r="D86" s="11"/>
      <c r="E86" s="11"/>
      <c r="F86" s="11"/>
      <c r="G86" s="11"/>
      <c r="H86" s="11"/>
      <c r="I86" s="12"/>
      <c r="J86" s="12"/>
      <c r="K86" s="12"/>
    </row>
    <row r="88" spans="1:11" x14ac:dyDescent="0.25">
      <c r="A88" s="248" t="s">
        <v>23</v>
      </c>
      <c r="B88" s="248"/>
      <c r="C88" s="248"/>
      <c r="D88" s="248"/>
      <c r="E88" s="248"/>
      <c r="F88" s="248"/>
      <c r="G88" s="248"/>
      <c r="H88" s="248"/>
      <c r="I88" s="248"/>
      <c r="J88" s="248"/>
      <c r="K88" s="248"/>
    </row>
    <row r="89" spans="1:11" ht="8.25" customHeight="1" x14ac:dyDescent="0.25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</row>
    <row r="90" spans="1:11" x14ac:dyDescent="0.25">
      <c r="A90" s="197"/>
      <c r="B90" s="197"/>
      <c r="C90" s="197"/>
      <c r="D90" s="182" t="s">
        <v>5</v>
      </c>
      <c r="E90" s="182"/>
      <c r="F90" s="182" t="s">
        <v>6</v>
      </c>
      <c r="G90" s="182"/>
      <c r="H90" s="85" t="s">
        <v>14</v>
      </c>
      <c r="I90" s="198" t="s">
        <v>13</v>
      </c>
      <c r="J90" s="199"/>
      <c r="K90" s="200"/>
    </row>
    <row r="91" spans="1:11" ht="33" customHeight="1" x14ac:dyDescent="0.25">
      <c r="A91" s="222" t="s">
        <v>19</v>
      </c>
      <c r="B91" s="223"/>
      <c r="C91" s="224"/>
      <c r="D91" s="202">
        <f>SUM(D92:E96)</f>
        <v>646020</v>
      </c>
      <c r="E91" s="204"/>
      <c r="F91" s="202">
        <f>SUM(F92:G96)</f>
        <v>649020</v>
      </c>
      <c r="G91" s="204"/>
      <c r="H91" s="88">
        <f>H96</f>
        <v>0</v>
      </c>
      <c r="I91" s="299"/>
      <c r="J91" s="328"/>
      <c r="K91" s="329"/>
    </row>
    <row r="92" spans="1:11" ht="39.75" customHeight="1" x14ac:dyDescent="0.25">
      <c r="A92" s="227" t="s">
        <v>135</v>
      </c>
      <c r="B92" s="297"/>
      <c r="C92" s="298"/>
      <c r="D92" s="215">
        <v>163833.60000000001</v>
      </c>
      <c r="E92" s="216"/>
      <c r="F92" s="215">
        <v>163833.60000000001</v>
      </c>
      <c r="G92" s="216"/>
      <c r="H92" s="19"/>
      <c r="I92" s="299"/>
      <c r="J92" s="328"/>
      <c r="K92" s="329"/>
    </row>
    <row r="93" spans="1:11" ht="23.25" customHeight="1" x14ac:dyDescent="0.25">
      <c r="A93" s="227" t="s">
        <v>136</v>
      </c>
      <c r="B93" s="228"/>
      <c r="C93" s="229"/>
      <c r="D93" s="215">
        <v>99985</v>
      </c>
      <c r="E93" s="214"/>
      <c r="F93" s="215">
        <v>99985</v>
      </c>
      <c r="G93" s="214"/>
      <c r="H93" s="19"/>
      <c r="I93" s="299"/>
      <c r="J93" s="328"/>
      <c r="K93" s="329"/>
    </row>
    <row r="94" spans="1:11" ht="15" customHeight="1" x14ac:dyDescent="0.25">
      <c r="A94" s="227" t="s">
        <v>137</v>
      </c>
      <c r="B94" s="228"/>
      <c r="C94" s="229"/>
      <c r="D94" s="215">
        <v>24795.13</v>
      </c>
      <c r="E94" s="214"/>
      <c r="F94" s="215">
        <v>24795.13</v>
      </c>
      <c r="G94" s="214"/>
      <c r="H94" s="19"/>
      <c r="I94" s="299"/>
      <c r="J94" s="328"/>
      <c r="K94" s="329"/>
    </row>
    <row r="95" spans="1:11" ht="26.25" customHeight="1" x14ac:dyDescent="0.25">
      <c r="A95" s="227" t="s">
        <v>138</v>
      </c>
      <c r="B95" s="228"/>
      <c r="C95" s="229"/>
      <c r="D95" s="215">
        <v>25406.27</v>
      </c>
      <c r="E95" s="214"/>
      <c r="F95" s="215">
        <f>D95+H95</f>
        <v>28406.27</v>
      </c>
      <c r="G95" s="214"/>
      <c r="H95" s="19">
        <v>3000</v>
      </c>
      <c r="I95" s="299" t="s">
        <v>205</v>
      </c>
      <c r="J95" s="328"/>
      <c r="K95" s="329"/>
    </row>
    <row r="96" spans="1:11" ht="25.5" customHeight="1" x14ac:dyDescent="0.25">
      <c r="A96" s="227" t="s">
        <v>167</v>
      </c>
      <c r="B96" s="228"/>
      <c r="C96" s="229"/>
      <c r="D96" s="215">
        <v>332000</v>
      </c>
      <c r="E96" s="214"/>
      <c r="F96" s="215">
        <f>D96+H96</f>
        <v>332000</v>
      </c>
      <c r="G96" s="214"/>
      <c r="H96" s="6"/>
      <c r="I96" s="330"/>
      <c r="J96" s="331"/>
      <c r="K96" s="332"/>
    </row>
    <row r="97" spans="1:11" ht="25.5" customHeight="1" x14ac:dyDescent="0.25">
      <c r="A97" s="346" t="s">
        <v>198</v>
      </c>
      <c r="B97" s="347"/>
      <c r="C97" s="348"/>
      <c r="D97" s="215"/>
      <c r="E97" s="214"/>
      <c r="F97" s="349">
        <f>D97+H97</f>
        <v>499007.48</v>
      </c>
      <c r="G97" s="350"/>
      <c r="H97" s="117">
        <v>499007.48</v>
      </c>
      <c r="I97" s="330" t="s">
        <v>202</v>
      </c>
      <c r="J97" s="331"/>
      <c r="K97" s="332"/>
    </row>
    <row r="98" spans="1:11" ht="25.5" customHeight="1" x14ac:dyDescent="0.25">
      <c r="A98" s="346" t="s">
        <v>199</v>
      </c>
      <c r="B98" s="347"/>
      <c r="C98" s="348"/>
      <c r="D98" s="215"/>
      <c r="E98" s="214"/>
      <c r="F98" s="349">
        <f>D98+H98</f>
        <v>121252.52</v>
      </c>
      <c r="G98" s="350"/>
      <c r="H98" s="117">
        <v>121252.52</v>
      </c>
      <c r="I98" s="342"/>
      <c r="J98" s="343"/>
      <c r="K98" s="344"/>
    </row>
    <row r="99" spans="1:11" s="3" customFormat="1" ht="35.1" customHeight="1" x14ac:dyDescent="0.25">
      <c r="A99" s="222" t="s">
        <v>20</v>
      </c>
      <c r="B99" s="223"/>
      <c r="C99" s="224"/>
      <c r="D99" s="202">
        <f>D100</f>
        <v>9000</v>
      </c>
      <c r="E99" s="203"/>
      <c r="F99" s="202">
        <f>F100</f>
        <v>6000</v>
      </c>
      <c r="G99" s="203"/>
      <c r="H99" s="95"/>
      <c r="I99" s="299"/>
      <c r="J99" s="328"/>
      <c r="K99" s="329"/>
    </row>
    <row r="100" spans="1:11" ht="36.75" customHeight="1" x14ac:dyDescent="0.25">
      <c r="A100" s="227" t="s">
        <v>97</v>
      </c>
      <c r="B100" s="230"/>
      <c r="C100" s="231"/>
      <c r="D100" s="215">
        <v>9000</v>
      </c>
      <c r="E100" s="216"/>
      <c r="F100" s="215">
        <f>D100+H100</f>
        <v>6000</v>
      </c>
      <c r="G100" s="216"/>
      <c r="H100" s="13">
        <v>-3000</v>
      </c>
      <c r="I100" s="299" t="s">
        <v>208</v>
      </c>
      <c r="J100" s="328"/>
      <c r="K100" s="329"/>
    </row>
    <row r="101" spans="1:11" ht="27.75" customHeight="1" x14ac:dyDescent="0.25">
      <c r="A101" s="222" t="s">
        <v>21</v>
      </c>
      <c r="B101" s="223"/>
      <c r="C101" s="224"/>
      <c r="D101" s="202">
        <f>D102+D103</f>
        <v>389600</v>
      </c>
      <c r="E101" s="351"/>
      <c r="F101" s="202">
        <f>F102+F103</f>
        <v>389600</v>
      </c>
      <c r="G101" s="265"/>
      <c r="H101" s="77">
        <f>SUM(H102:H103)</f>
        <v>0</v>
      </c>
      <c r="I101" s="299"/>
      <c r="J101" s="328"/>
      <c r="K101" s="329"/>
    </row>
    <row r="102" spans="1:11" ht="15" customHeight="1" x14ac:dyDescent="0.25">
      <c r="A102" s="227" t="s">
        <v>151</v>
      </c>
      <c r="B102" s="230"/>
      <c r="C102" s="231"/>
      <c r="D102" s="252">
        <v>350000</v>
      </c>
      <c r="E102" s="253"/>
      <c r="F102" s="215">
        <f>D102+H102</f>
        <v>350000</v>
      </c>
      <c r="G102" s="216"/>
      <c r="H102" s="5"/>
      <c r="I102" s="353"/>
      <c r="J102" s="354"/>
      <c r="K102" s="355"/>
    </row>
    <row r="103" spans="1:11" ht="14.25" customHeight="1" x14ac:dyDescent="0.25">
      <c r="A103" s="227" t="s">
        <v>157</v>
      </c>
      <c r="B103" s="230"/>
      <c r="C103" s="231"/>
      <c r="D103" s="215">
        <v>39600</v>
      </c>
      <c r="E103" s="352"/>
      <c r="F103" s="215">
        <f t="shared" ref="F103" si="5">D103+H103</f>
        <v>39600</v>
      </c>
      <c r="G103" s="216"/>
      <c r="H103" s="5"/>
      <c r="I103" s="342"/>
      <c r="J103" s="343"/>
      <c r="K103" s="344"/>
    </row>
    <row r="104" spans="1:11" ht="15" customHeight="1" x14ac:dyDescent="0.25">
      <c r="A104" s="245" t="s">
        <v>11</v>
      </c>
      <c r="B104" s="245"/>
      <c r="C104" s="245"/>
      <c r="D104" s="246">
        <f>D91+D99+D101</f>
        <v>1044620</v>
      </c>
      <c r="E104" s="247"/>
      <c r="F104" s="246">
        <f>F91+F99+F101+F97+F98</f>
        <v>1664880</v>
      </c>
      <c r="G104" s="247"/>
      <c r="H104" s="86">
        <f>H97+H98</f>
        <v>620260</v>
      </c>
      <c r="I104" s="197"/>
      <c r="J104" s="197"/>
      <c r="K104" s="197"/>
    </row>
    <row r="105" spans="1:11" x14ac:dyDescent="0.25">
      <c r="A105" s="10"/>
      <c r="B105" s="10"/>
      <c r="C105" s="10"/>
      <c r="D105" s="11"/>
      <c r="E105" s="11"/>
      <c r="F105" s="11"/>
      <c r="G105" s="11"/>
      <c r="H105" s="11"/>
      <c r="I105" s="12"/>
      <c r="J105" s="12"/>
      <c r="K105" s="12"/>
    </row>
    <row r="106" spans="1:11" ht="16.5" customHeight="1" x14ac:dyDescent="0.25">
      <c r="A106" s="261" t="s">
        <v>24</v>
      </c>
      <c r="B106" s="261"/>
      <c r="C106" s="261"/>
      <c r="D106" s="261"/>
      <c r="E106" s="261"/>
      <c r="F106" s="261"/>
      <c r="G106" s="261"/>
      <c r="H106" s="261"/>
      <c r="I106" s="261"/>
      <c r="J106" s="261"/>
      <c r="K106" s="261"/>
    </row>
    <row r="108" spans="1:11" x14ac:dyDescent="0.25">
      <c r="A108" s="197"/>
      <c r="B108" s="197"/>
      <c r="C108" s="197"/>
      <c r="D108" s="182" t="s">
        <v>5</v>
      </c>
      <c r="E108" s="182"/>
      <c r="F108" s="182" t="s">
        <v>6</v>
      </c>
      <c r="G108" s="182"/>
      <c r="H108" s="85" t="s">
        <v>14</v>
      </c>
      <c r="I108" s="198" t="s">
        <v>13</v>
      </c>
      <c r="J108" s="199"/>
      <c r="K108" s="200"/>
    </row>
    <row r="109" spans="1:11" ht="35.1" customHeight="1" x14ac:dyDescent="0.25">
      <c r="A109" s="262" t="s">
        <v>15</v>
      </c>
      <c r="B109" s="262"/>
      <c r="C109" s="262"/>
      <c r="D109" s="202">
        <v>375261.68</v>
      </c>
      <c r="E109" s="203"/>
      <c r="F109" s="202">
        <f>D109+H109</f>
        <v>375261.68</v>
      </c>
      <c r="G109" s="204"/>
      <c r="H109" s="115"/>
      <c r="I109" s="107"/>
      <c r="J109" s="109"/>
      <c r="K109" s="110"/>
    </row>
    <row r="110" spans="1:11" ht="35.1" customHeight="1" x14ac:dyDescent="0.25">
      <c r="A110" s="255" t="s">
        <v>16</v>
      </c>
      <c r="B110" s="256"/>
      <c r="C110" s="257"/>
      <c r="D110" s="202">
        <v>113329.03</v>
      </c>
      <c r="E110" s="203"/>
      <c r="F110" s="202">
        <f>D110+H110</f>
        <v>113329.03</v>
      </c>
      <c r="G110" s="204"/>
      <c r="H110" s="115"/>
      <c r="I110" s="112"/>
      <c r="J110" s="113"/>
      <c r="K110" s="114"/>
    </row>
    <row r="111" spans="1:11" s="3" customFormat="1" ht="35.1" customHeight="1" x14ac:dyDescent="0.25">
      <c r="A111" s="222" t="s">
        <v>19</v>
      </c>
      <c r="B111" s="223"/>
      <c r="C111" s="224"/>
      <c r="D111" s="202">
        <f>D112</f>
        <v>20874</v>
      </c>
      <c r="E111" s="203"/>
      <c r="F111" s="202">
        <f>F112</f>
        <v>20874</v>
      </c>
      <c r="G111" s="203"/>
      <c r="H111" s="88">
        <f>SUM(H112:H112)</f>
        <v>0</v>
      </c>
      <c r="I111" s="205"/>
      <c r="J111" s="206"/>
      <c r="K111" s="207"/>
    </row>
    <row r="112" spans="1:11" s="3" customFormat="1" ht="39.75" customHeight="1" x14ac:dyDescent="0.25">
      <c r="A112" s="227" t="s">
        <v>72</v>
      </c>
      <c r="B112" s="230"/>
      <c r="C112" s="231"/>
      <c r="D112" s="235">
        <v>20874</v>
      </c>
      <c r="E112" s="236"/>
      <c r="F112" s="215">
        <f t="shared" ref="F112:F121" si="6">D112+H112</f>
        <v>20874</v>
      </c>
      <c r="G112" s="217"/>
      <c r="H112" s="5"/>
      <c r="I112" s="218"/>
      <c r="J112" s="219"/>
      <c r="K112" s="220"/>
    </row>
    <row r="113" spans="1:11" ht="35.1" customHeight="1" x14ac:dyDescent="0.25">
      <c r="A113" s="222" t="s">
        <v>20</v>
      </c>
      <c r="B113" s="223"/>
      <c r="C113" s="224"/>
      <c r="D113" s="202">
        <f>SUM(D114:E117)</f>
        <v>1099200</v>
      </c>
      <c r="E113" s="203"/>
      <c r="F113" s="202">
        <f t="shared" si="6"/>
        <v>1099200</v>
      </c>
      <c r="G113" s="204"/>
      <c r="H113" s="88">
        <f>SUM(H114:H117)</f>
        <v>0</v>
      </c>
      <c r="I113" s="197"/>
      <c r="J113" s="197"/>
      <c r="K113" s="197"/>
    </row>
    <row r="114" spans="1:11" s="3" customFormat="1" ht="35.25" customHeight="1" x14ac:dyDescent="0.25">
      <c r="A114" s="268" t="s">
        <v>152</v>
      </c>
      <c r="B114" s="269"/>
      <c r="C114" s="270"/>
      <c r="D114" s="215">
        <v>310800</v>
      </c>
      <c r="E114" s="216"/>
      <c r="F114" s="215">
        <f t="shared" si="6"/>
        <v>310800</v>
      </c>
      <c r="G114" s="214"/>
      <c r="H114" s="5"/>
      <c r="I114" s="356"/>
      <c r="J114" s="357"/>
      <c r="K114" s="358"/>
    </row>
    <row r="115" spans="1:11" s="3" customFormat="1" ht="33" customHeight="1" x14ac:dyDescent="0.25">
      <c r="A115" s="227" t="s">
        <v>74</v>
      </c>
      <c r="B115" s="230"/>
      <c r="C115" s="231"/>
      <c r="D115" s="215">
        <v>546000</v>
      </c>
      <c r="E115" s="216"/>
      <c r="F115" s="215">
        <f t="shared" si="6"/>
        <v>546000</v>
      </c>
      <c r="G115" s="214"/>
      <c r="H115" s="5"/>
      <c r="I115" s="323"/>
      <c r="J115" s="359"/>
      <c r="K115" s="360"/>
    </row>
    <row r="116" spans="1:11" s="3" customFormat="1" ht="35.25" customHeight="1" x14ac:dyDescent="0.25">
      <c r="A116" s="227" t="s">
        <v>47</v>
      </c>
      <c r="B116" s="230"/>
      <c r="C116" s="231"/>
      <c r="D116" s="215">
        <v>194400</v>
      </c>
      <c r="E116" s="216"/>
      <c r="F116" s="215">
        <f t="shared" si="6"/>
        <v>194400</v>
      </c>
      <c r="G116" s="214"/>
      <c r="H116" s="17"/>
      <c r="I116" s="205"/>
      <c r="J116" s="206"/>
      <c r="K116" s="207"/>
    </row>
    <row r="117" spans="1:11" s="3" customFormat="1" ht="37.5" customHeight="1" x14ac:dyDescent="0.25">
      <c r="A117" s="227" t="s">
        <v>85</v>
      </c>
      <c r="B117" s="230"/>
      <c r="C117" s="231"/>
      <c r="D117" s="215">
        <v>48000</v>
      </c>
      <c r="E117" s="216"/>
      <c r="F117" s="215">
        <f t="shared" si="6"/>
        <v>48000</v>
      </c>
      <c r="G117" s="214"/>
      <c r="H117" s="5"/>
      <c r="I117" s="205"/>
      <c r="J117" s="274"/>
      <c r="K117" s="275"/>
    </row>
    <row r="118" spans="1:11" ht="35.1" customHeight="1" x14ac:dyDescent="0.25">
      <c r="A118" s="222" t="s">
        <v>64</v>
      </c>
      <c r="B118" s="223"/>
      <c r="C118" s="224"/>
      <c r="D118" s="202">
        <f>D119</f>
        <v>11520</v>
      </c>
      <c r="E118" s="203"/>
      <c r="F118" s="202">
        <f t="shared" si="6"/>
        <v>11520</v>
      </c>
      <c r="G118" s="204"/>
      <c r="H118" s="88">
        <f>H119</f>
        <v>0</v>
      </c>
      <c r="I118" s="197"/>
      <c r="J118" s="197"/>
      <c r="K118" s="197"/>
    </row>
    <row r="119" spans="1:11" s="3" customFormat="1" ht="15" customHeight="1" x14ac:dyDescent="0.25">
      <c r="A119" s="227" t="s">
        <v>76</v>
      </c>
      <c r="B119" s="230"/>
      <c r="C119" s="231"/>
      <c r="D119" s="215">
        <v>11520</v>
      </c>
      <c r="E119" s="216"/>
      <c r="F119" s="215">
        <f t="shared" si="6"/>
        <v>11520</v>
      </c>
      <c r="G119" s="214"/>
      <c r="H119" s="8"/>
      <c r="I119" s="232"/>
      <c r="J119" s="233"/>
      <c r="K119" s="234"/>
    </row>
    <row r="120" spans="1:11" ht="35.1" customHeight="1" x14ac:dyDescent="0.25">
      <c r="A120" s="222" t="s">
        <v>51</v>
      </c>
      <c r="B120" s="223"/>
      <c r="C120" s="224"/>
      <c r="D120" s="202">
        <f>SUM(D121:E123)</f>
        <v>115744.45999999999</v>
      </c>
      <c r="E120" s="265"/>
      <c r="F120" s="202">
        <f t="shared" si="6"/>
        <v>115744.45999999999</v>
      </c>
      <c r="G120" s="266"/>
      <c r="H120" s="88">
        <f>SUM(H121:H123)</f>
        <v>0</v>
      </c>
      <c r="I120" s="232"/>
      <c r="J120" s="233"/>
      <c r="K120" s="234"/>
    </row>
    <row r="121" spans="1:11" ht="24" customHeight="1" x14ac:dyDescent="0.25">
      <c r="A121" s="227" t="s">
        <v>48</v>
      </c>
      <c r="B121" s="230"/>
      <c r="C121" s="231"/>
      <c r="D121" s="215">
        <v>111439.12</v>
      </c>
      <c r="E121" s="216"/>
      <c r="F121" s="215">
        <f t="shared" si="6"/>
        <v>111439.12</v>
      </c>
      <c r="G121" s="216"/>
      <c r="H121" s="5"/>
      <c r="I121" s="218"/>
      <c r="J121" s="219"/>
      <c r="K121" s="220"/>
    </row>
    <row r="122" spans="1:11" ht="28.5" customHeight="1" x14ac:dyDescent="0.25">
      <c r="A122" s="227" t="s">
        <v>50</v>
      </c>
      <c r="B122" s="230"/>
      <c r="C122" s="231"/>
      <c r="D122" s="215">
        <v>1880.34</v>
      </c>
      <c r="E122" s="216"/>
      <c r="F122" s="215">
        <v>1880.34</v>
      </c>
      <c r="G122" s="216"/>
      <c r="H122" s="13"/>
      <c r="I122" s="218"/>
      <c r="J122" s="219"/>
      <c r="K122" s="220"/>
    </row>
    <row r="123" spans="1:11" ht="24" customHeight="1" x14ac:dyDescent="0.25">
      <c r="A123" s="227" t="s">
        <v>49</v>
      </c>
      <c r="B123" s="230"/>
      <c r="C123" s="231"/>
      <c r="D123" s="215">
        <v>2425</v>
      </c>
      <c r="E123" s="216"/>
      <c r="F123" s="215">
        <f>D123+H123</f>
        <v>2425</v>
      </c>
      <c r="G123" s="216"/>
      <c r="H123" s="5"/>
      <c r="I123" s="218"/>
      <c r="J123" s="219"/>
      <c r="K123" s="220"/>
    </row>
    <row r="124" spans="1:11" ht="35.1" customHeight="1" x14ac:dyDescent="0.25">
      <c r="A124" s="222" t="s">
        <v>52</v>
      </c>
      <c r="B124" s="223"/>
      <c r="C124" s="224"/>
      <c r="D124" s="202">
        <v>30000</v>
      </c>
      <c r="E124" s="203"/>
      <c r="F124" s="202">
        <f>D124+H124</f>
        <v>30000</v>
      </c>
      <c r="G124" s="204"/>
      <c r="H124" s="95"/>
      <c r="I124" s="218"/>
      <c r="J124" s="219"/>
      <c r="K124" s="220"/>
    </row>
    <row r="125" spans="1:11" s="3" customFormat="1" ht="35.1" customHeight="1" x14ac:dyDescent="0.25">
      <c r="A125" s="222" t="s">
        <v>21</v>
      </c>
      <c r="B125" s="223"/>
      <c r="C125" s="224"/>
      <c r="D125" s="202">
        <f>D126+D127</f>
        <v>20000</v>
      </c>
      <c r="E125" s="203"/>
      <c r="F125" s="202">
        <f>D125+H125</f>
        <v>20000</v>
      </c>
      <c r="G125" s="203"/>
      <c r="H125" s="88">
        <f>SUM(H126:H127)</f>
        <v>0</v>
      </c>
      <c r="I125" s="221"/>
      <c r="J125" s="221"/>
      <c r="K125" s="221"/>
    </row>
    <row r="126" spans="1:11" s="3" customFormat="1" ht="15" customHeight="1" x14ac:dyDescent="0.25">
      <c r="A126" s="227" t="s">
        <v>78</v>
      </c>
      <c r="B126" s="230"/>
      <c r="C126" s="231"/>
      <c r="D126" s="215">
        <v>15000</v>
      </c>
      <c r="E126" s="216"/>
      <c r="F126" s="215">
        <f t="shared" ref="F126:F133" si="7">D126+H126</f>
        <v>15000</v>
      </c>
      <c r="G126" s="217"/>
      <c r="H126" s="14"/>
      <c r="I126" s="218"/>
      <c r="J126" s="219"/>
      <c r="K126" s="220"/>
    </row>
    <row r="127" spans="1:11" s="3" customFormat="1" ht="16.5" customHeight="1" x14ac:dyDescent="0.25">
      <c r="A127" s="227" t="s">
        <v>154</v>
      </c>
      <c r="B127" s="230"/>
      <c r="C127" s="231"/>
      <c r="D127" s="215">
        <v>5000</v>
      </c>
      <c r="E127" s="216"/>
      <c r="F127" s="215">
        <f t="shared" si="7"/>
        <v>5000</v>
      </c>
      <c r="G127" s="217"/>
      <c r="H127" s="14"/>
      <c r="I127" s="218"/>
      <c r="J127" s="219"/>
      <c r="K127" s="220"/>
    </row>
    <row r="128" spans="1:11" ht="35.1" customHeight="1" x14ac:dyDescent="0.25">
      <c r="A128" s="222" t="s">
        <v>140</v>
      </c>
      <c r="B128" s="223"/>
      <c r="C128" s="224"/>
      <c r="D128" s="202">
        <f>D129+D130</f>
        <v>30829.53</v>
      </c>
      <c r="E128" s="203"/>
      <c r="F128" s="202">
        <f t="shared" si="7"/>
        <v>30829.53</v>
      </c>
      <c r="G128" s="204"/>
      <c r="H128" s="88">
        <f>SUM(H129:H130)</f>
        <v>0</v>
      </c>
      <c r="I128" s="197"/>
      <c r="J128" s="197"/>
      <c r="K128" s="197"/>
    </row>
    <row r="129" spans="1:11" ht="142.5" customHeight="1" x14ac:dyDescent="0.25">
      <c r="A129" s="227" t="s">
        <v>120</v>
      </c>
      <c r="B129" s="230"/>
      <c r="C129" s="231"/>
      <c r="D129" s="215">
        <v>14203.77</v>
      </c>
      <c r="E129" s="216"/>
      <c r="F129" s="215">
        <f t="shared" si="7"/>
        <v>14203.77</v>
      </c>
      <c r="G129" s="216"/>
      <c r="H129" s="13"/>
      <c r="I129" s="218"/>
      <c r="J129" s="219"/>
      <c r="K129" s="220"/>
    </row>
    <row r="130" spans="1:11" s="3" customFormat="1" ht="117.75" customHeight="1" x14ac:dyDescent="0.25">
      <c r="A130" s="227" t="s">
        <v>155</v>
      </c>
      <c r="B130" s="230"/>
      <c r="C130" s="231"/>
      <c r="D130" s="215">
        <v>16625.759999999998</v>
      </c>
      <c r="E130" s="216"/>
      <c r="F130" s="215">
        <f t="shared" si="7"/>
        <v>16625.759999999998</v>
      </c>
      <c r="G130" s="217"/>
      <c r="H130" s="80"/>
      <c r="I130" s="205"/>
      <c r="J130" s="274"/>
      <c r="K130" s="275"/>
    </row>
    <row r="131" spans="1:11" ht="35.1" customHeight="1" x14ac:dyDescent="0.25">
      <c r="A131" s="222" t="s">
        <v>141</v>
      </c>
      <c r="B131" s="223"/>
      <c r="C131" s="224"/>
      <c r="D131" s="202">
        <f>D132+D133</f>
        <v>40560</v>
      </c>
      <c r="E131" s="203"/>
      <c r="F131" s="202">
        <f t="shared" si="7"/>
        <v>40560</v>
      </c>
      <c r="G131" s="204"/>
      <c r="H131" s="88">
        <f>SUM(H135:H135)</f>
        <v>0</v>
      </c>
      <c r="I131" s="197"/>
      <c r="J131" s="197"/>
      <c r="K131" s="197"/>
    </row>
    <row r="132" spans="1:11" ht="15" customHeight="1" x14ac:dyDescent="0.25">
      <c r="A132" s="227" t="s">
        <v>119</v>
      </c>
      <c r="B132" s="230"/>
      <c r="C132" s="231"/>
      <c r="D132" s="215">
        <v>6000</v>
      </c>
      <c r="E132" s="216"/>
      <c r="F132" s="215">
        <f t="shared" si="7"/>
        <v>6000</v>
      </c>
      <c r="G132" s="216"/>
      <c r="H132" s="13"/>
      <c r="I132" s="218"/>
      <c r="J132" s="219"/>
      <c r="K132" s="220"/>
    </row>
    <row r="133" spans="1:11" ht="51" customHeight="1" x14ac:dyDescent="0.25">
      <c r="A133" s="227" t="s">
        <v>118</v>
      </c>
      <c r="B133" s="230"/>
      <c r="C133" s="231"/>
      <c r="D133" s="215">
        <v>34560</v>
      </c>
      <c r="E133" s="216"/>
      <c r="F133" s="215">
        <f t="shared" si="7"/>
        <v>34560</v>
      </c>
      <c r="G133" s="216"/>
      <c r="H133" s="5"/>
      <c r="I133" s="218"/>
      <c r="J133" s="219"/>
      <c r="K133" s="220"/>
    </row>
    <row r="134" spans="1:11" x14ac:dyDescent="0.25">
      <c r="A134" s="245" t="s">
        <v>11</v>
      </c>
      <c r="B134" s="245"/>
      <c r="C134" s="245"/>
      <c r="D134" s="246">
        <f>D109+D110+D111+D113+D118+D120+D124+D125+D128+D131</f>
        <v>1857318.7</v>
      </c>
      <c r="E134" s="247"/>
      <c r="F134" s="246">
        <f>F109+F110+F111+F113+F118+F120+F124+F125+F128+F131</f>
        <v>1857318.7</v>
      </c>
      <c r="G134" s="247"/>
      <c r="H134" s="86">
        <f>H109+H110+H111+H113+H118+H120+H125+H128</f>
        <v>0</v>
      </c>
      <c r="I134" s="197"/>
      <c r="J134" s="197"/>
      <c r="K134" s="197"/>
    </row>
    <row r="135" spans="1:11" ht="12" customHeight="1" x14ac:dyDescent="0.25">
      <c r="A135" s="84"/>
      <c r="B135" s="84"/>
      <c r="C135" s="84"/>
      <c r="D135" s="84"/>
      <c r="E135" s="84"/>
      <c r="F135" s="84"/>
      <c r="G135" s="84"/>
      <c r="H135" s="84"/>
      <c r="I135" s="84"/>
      <c r="J135" s="84"/>
      <c r="K135" s="84"/>
    </row>
    <row r="136" spans="1:11" ht="46.5" customHeight="1" x14ac:dyDescent="0.25">
      <c r="A136" s="177" t="s">
        <v>53</v>
      </c>
      <c r="B136" s="177"/>
      <c r="C136" s="177"/>
      <c r="D136" s="177"/>
      <c r="E136" s="177"/>
      <c r="F136" s="177"/>
      <c r="G136" s="177"/>
      <c r="H136" s="177"/>
      <c r="I136" s="177"/>
      <c r="J136" s="177"/>
      <c r="K136" s="177"/>
    </row>
    <row r="137" spans="1:11" ht="30.75" customHeight="1" x14ac:dyDescent="0.25">
      <c r="A137" s="177" t="s">
        <v>179</v>
      </c>
      <c r="B137" s="177"/>
      <c r="C137" s="177"/>
      <c r="D137" s="177"/>
      <c r="E137" s="177"/>
      <c r="F137" s="177"/>
      <c r="G137" s="177"/>
      <c r="H137" s="177"/>
      <c r="I137" s="177"/>
      <c r="J137" s="177"/>
      <c r="K137" s="177"/>
    </row>
    <row r="138" spans="1:11" ht="30.75" customHeight="1" x14ac:dyDescent="0.25">
      <c r="A138" s="84"/>
      <c r="B138" s="84"/>
      <c r="C138" s="84"/>
      <c r="D138" s="84"/>
      <c r="E138" s="84"/>
      <c r="F138" s="84"/>
      <c r="G138" s="84"/>
      <c r="H138" s="84"/>
      <c r="I138" s="84"/>
      <c r="J138" s="84"/>
      <c r="K138" s="84"/>
    </row>
    <row r="139" spans="1:11" x14ac:dyDescent="0.25">
      <c r="A139" s="267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</row>
    <row r="140" spans="1:11" ht="117.75" hidden="1" customHeight="1" x14ac:dyDescent="0.25">
      <c r="A140" s="177" t="s">
        <v>54</v>
      </c>
      <c r="B140" s="177"/>
      <c r="C140" s="177"/>
      <c r="D140" s="177"/>
      <c r="E140" s="177"/>
      <c r="F140" s="177"/>
      <c r="G140" s="177"/>
      <c r="H140" s="177"/>
      <c r="I140" s="177"/>
      <c r="J140" s="177"/>
      <c r="K140" s="177"/>
    </row>
    <row r="141" spans="1:11" x14ac:dyDescent="0.25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</row>
    <row r="142" spans="1:11" x14ac:dyDescent="0.25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</row>
    <row r="143" spans="1:11" x14ac:dyDescent="0.25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</row>
    <row r="144" spans="1:11" x14ac:dyDescent="0.25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</row>
    <row r="145" spans="1:11" x14ac:dyDescent="0.25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</row>
    <row r="146" spans="1:11" x14ac:dyDescent="0.25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</row>
    <row r="147" spans="1:11" x14ac:dyDescent="0.25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</row>
    <row r="148" spans="1:11" x14ac:dyDescent="0.25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</row>
    <row r="149" spans="1:11" x14ac:dyDescent="0.25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</row>
  </sheetData>
  <mergeCells count="429">
    <mergeCell ref="A134:C134"/>
    <mergeCell ref="D134:E134"/>
    <mergeCell ref="F134:G134"/>
    <mergeCell ref="I134:K134"/>
    <mergeCell ref="A136:K136"/>
    <mergeCell ref="A137:K137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45:K145"/>
    <mergeCell ref="A146:K146"/>
    <mergeCell ref="A147:K147"/>
    <mergeCell ref="A148:K148"/>
    <mergeCell ref="A149:K149"/>
    <mergeCell ref="A139:K139"/>
    <mergeCell ref="A140:K140"/>
    <mergeCell ref="A141:K141"/>
    <mergeCell ref="A142:K142"/>
    <mergeCell ref="A143:K143"/>
    <mergeCell ref="A144:K144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5:C125"/>
    <mergeCell ref="D125:E125"/>
    <mergeCell ref="F125:G125"/>
    <mergeCell ref="I125:K125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17:C117"/>
    <mergeCell ref="D117:E117"/>
    <mergeCell ref="F117:G117"/>
    <mergeCell ref="I117:K117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20:C120"/>
    <mergeCell ref="D120:E120"/>
    <mergeCell ref="F120:G120"/>
    <mergeCell ref="I120:K120"/>
    <mergeCell ref="A119:C119"/>
    <mergeCell ref="D119:E119"/>
    <mergeCell ref="F119:G119"/>
    <mergeCell ref="I119:K119"/>
    <mergeCell ref="A113:C113"/>
    <mergeCell ref="D113:E113"/>
    <mergeCell ref="F113:G113"/>
    <mergeCell ref="I113:K113"/>
    <mergeCell ref="A114:C114"/>
    <mergeCell ref="D114:E114"/>
    <mergeCell ref="F114:G114"/>
    <mergeCell ref="A115:C115"/>
    <mergeCell ref="D115:E115"/>
    <mergeCell ref="F115:G115"/>
    <mergeCell ref="I114:K114"/>
    <mergeCell ref="I115:K115"/>
    <mergeCell ref="A118:C118"/>
    <mergeCell ref="D118:E118"/>
    <mergeCell ref="F118:G118"/>
    <mergeCell ref="I118:K118"/>
    <mergeCell ref="A116:C116"/>
    <mergeCell ref="D116:E116"/>
    <mergeCell ref="F116:G116"/>
    <mergeCell ref="I116:K116"/>
    <mergeCell ref="A112:C112"/>
    <mergeCell ref="D112:E112"/>
    <mergeCell ref="F112:G112"/>
    <mergeCell ref="I112:K112"/>
    <mergeCell ref="A110:C110"/>
    <mergeCell ref="D110:E110"/>
    <mergeCell ref="F110:G110"/>
    <mergeCell ref="A111:C111"/>
    <mergeCell ref="D111:E111"/>
    <mergeCell ref="F111:G111"/>
    <mergeCell ref="I111:K111"/>
    <mergeCell ref="A108:C108"/>
    <mergeCell ref="D108:E108"/>
    <mergeCell ref="F108:G108"/>
    <mergeCell ref="I108:K108"/>
    <mergeCell ref="A109:C109"/>
    <mergeCell ref="D109:E109"/>
    <mergeCell ref="F109:G109"/>
    <mergeCell ref="F103:G103"/>
    <mergeCell ref="A104:C104"/>
    <mergeCell ref="D104:E104"/>
    <mergeCell ref="F104:G104"/>
    <mergeCell ref="I104:K104"/>
    <mergeCell ref="A106:K106"/>
    <mergeCell ref="I103:K103"/>
    <mergeCell ref="A101:C101"/>
    <mergeCell ref="D101:E101"/>
    <mergeCell ref="F101:G101"/>
    <mergeCell ref="I101:K101"/>
    <mergeCell ref="A102:C102"/>
    <mergeCell ref="D102:E102"/>
    <mergeCell ref="F102:G102"/>
    <mergeCell ref="A103:C103"/>
    <mergeCell ref="D103:E103"/>
    <mergeCell ref="I102:K102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5:C95"/>
    <mergeCell ref="D95:E95"/>
    <mergeCell ref="F95:G95"/>
    <mergeCell ref="I95:K95"/>
    <mergeCell ref="A96:C96"/>
    <mergeCell ref="D96:E96"/>
    <mergeCell ref="F96:G96"/>
    <mergeCell ref="I96:K96"/>
    <mergeCell ref="A97:C97"/>
    <mergeCell ref="D97:E97"/>
    <mergeCell ref="F97:G97"/>
    <mergeCell ref="A98:C98"/>
    <mergeCell ref="D98:E98"/>
    <mergeCell ref="F98:G98"/>
    <mergeCell ref="I97:K98"/>
    <mergeCell ref="A93:C93"/>
    <mergeCell ref="D93:E93"/>
    <mergeCell ref="F93:G93"/>
    <mergeCell ref="I93:K93"/>
    <mergeCell ref="A94:C94"/>
    <mergeCell ref="D94:E94"/>
    <mergeCell ref="F94:G94"/>
    <mergeCell ref="I94:K94"/>
    <mergeCell ref="A91:C91"/>
    <mergeCell ref="D91:E91"/>
    <mergeCell ref="F91:G91"/>
    <mergeCell ref="I91:K91"/>
    <mergeCell ref="A92:C92"/>
    <mergeCell ref="D92:E92"/>
    <mergeCell ref="F92:G92"/>
    <mergeCell ref="I92:K92"/>
    <mergeCell ref="A88:K88"/>
    <mergeCell ref="A89:K89"/>
    <mergeCell ref="A90:C90"/>
    <mergeCell ref="D90:E90"/>
    <mergeCell ref="F90:G90"/>
    <mergeCell ref="I90:K90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F81:G81"/>
    <mergeCell ref="I81:K81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8:C78"/>
    <mergeCell ref="D78:E78"/>
    <mergeCell ref="F78:G78"/>
    <mergeCell ref="I78:K78"/>
    <mergeCell ref="I73:K73"/>
    <mergeCell ref="A71:C71"/>
    <mergeCell ref="D71:E71"/>
    <mergeCell ref="F71:G71"/>
    <mergeCell ref="I71:K71"/>
    <mergeCell ref="A72:C72"/>
    <mergeCell ref="D72:E72"/>
    <mergeCell ref="F72:G72"/>
    <mergeCell ref="I72:K72"/>
    <mergeCell ref="A73:C73"/>
    <mergeCell ref="D73:E73"/>
    <mergeCell ref="F73:G73"/>
    <mergeCell ref="A68:C68"/>
    <mergeCell ref="D68:E68"/>
    <mergeCell ref="F68:G68"/>
    <mergeCell ref="I68:K68"/>
    <mergeCell ref="A69:C69"/>
    <mergeCell ref="D69:E69"/>
    <mergeCell ref="F69:G69"/>
    <mergeCell ref="I69:K69"/>
    <mergeCell ref="A70:C70"/>
    <mergeCell ref="D70:E70"/>
    <mergeCell ref="F70:G70"/>
    <mergeCell ref="I70:K70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7:C57"/>
    <mergeCell ref="D57:E57"/>
    <mergeCell ref="F57:G57"/>
    <mergeCell ref="I57:K57"/>
    <mergeCell ref="A59:C59"/>
    <mergeCell ref="D59:E59"/>
    <mergeCell ref="F59:G59"/>
    <mergeCell ref="I59:K59"/>
    <mergeCell ref="A55:C55"/>
    <mergeCell ref="D55:E55"/>
    <mergeCell ref="F55:G55"/>
    <mergeCell ref="I55:K55"/>
    <mergeCell ref="A56:C56"/>
    <mergeCell ref="D56:E56"/>
    <mergeCell ref="F56:G56"/>
    <mergeCell ref="I56:K56"/>
    <mergeCell ref="A58:C58"/>
    <mergeCell ref="D58:E58"/>
    <mergeCell ref="F58:G58"/>
    <mergeCell ref="I58:K58"/>
    <mergeCell ref="A53:C53"/>
    <mergeCell ref="D53:E53"/>
    <mergeCell ref="F53:G53"/>
    <mergeCell ref="I53:K53"/>
    <mergeCell ref="A54:C54"/>
    <mergeCell ref="D54:E54"/>
    <mergeCell ref="F54:G54"/>
    <mergeCell ref="I54:K54"/>
    <mergeCell ref="A51:C51"/>
    <mergeCell ref="D51:E51"/>
    <mergeCell ref="F51:G51"/>
    <mergeCell ref="I51:K51"/>
    <mergeCell ref="A52:C52"/>
    <mergeCell ref="D52:E52"/>
    <mergeCell ref="F52:G52"/>
    <mergeCell ref="I52:K52"/>
    <mergeCell ref="A49:C49"/>
    <mergeCell ref="D49:E49"/>
    <mergeCell ref="F49:G49"/>
    <mergeCell ref="I49:K49"/>
    <mergeCell ref="A50:C50"/>
    <mergeCell ref="D50:E50"/>
    <mergeCell ref="F50:G50"/>
    <mergeCell ref="I50:K50"/>
    <mergeCell ref="A47:C47"/>
    <mergeCell ref="D47:E47"/>
    <mergeCell ref="F47:G47"/>
    <mergeCell ref="I47:K47"/>
    <mergeCell ref="A48:C48"/>
    <mergeCell ref="D48:E48"/>
    <mergeCell ref="F48:G48"/>
    <mergeCell ref="I48:K48"/>
    <mergeCell ref="A45:C45"/>
    <mergeCell ref="D45:E45"/>
    <mergeCell ref="F45:G45"/>
    <mergeCell ref="I45:K45"/>
    <mergeCell ref="A46:C46"/>
    <mergeCell ref="D46:E46"/>
    <mergeCell ref="F46:G46"/>
    <mergeCell ref="I46:K46"/>
    <mergeCell ref="A43:C43"/>
    <mergeCell ref="D43:E43"/>
    <mergeCell ref="F43:G43"/>
    <mergeCell ref="I43:K43"/>
    <mergeCell ref="A44:C44"/>
    <mergeCell ref="D44:E44"/>
    <mergeCell ref="F44:G44"/>
    <mergeCell ref="I44:K44"/>
    <mergeCell ref="A42:C42"/>
    <mergeCell ref="D42:E42"/>
    <mergeCell ref="F42:G42"/>
    <mergeCell ref="I42:K42"/>
    <mergeCell ref="A39:C39"/>
    <mergeCell ref="D39:E39"/>
    <mergeCell ref="F39:G39"/>
    <mergeCell ref="I39:K39"/>
    <mergeCell ref="A40:C40"/>
    <mergeCell ref="D40:E40"/>
    <mergeCell ref="F40:G40"/>
    <mergeCell ref="I40:K40"/>
    <mergeCell ref="A37:C37"/>
    <mergeCell ref="D37:E37"/>
    <mergeCell ref="F37:G37"/>
    <mergeCell ref="I37:K37"/>
    <mergeCell ref="A38:C38"/>
    <mergeCell ref="D38:E38"/>
    <mergeCell ref="F38:G38"/>
    <mergeCell ref="I38:K38"/>
    <mergeCell ref="A41:C41"/>
    <mergeCell ref="D41:E41"/>
    <mergeCell ref="F41:G41"/>
    <mergeCell ref="I41:K41"/>
    <mergeCell ref="A34:C34"/>
    <mergeCell ref="D34:E34"/>
    <mergeCell ref="F34:G34"/>
    <mergeCell ref="I34:K34"/>
    <mergeCell ref="A35:C35"/>
    <mergeCell ref="D35:E35"/>
    <mergeCell ref="F35:G35"/>
    <mergeCell ref="A36:C36"/>
    <mergeCell ref="D36:E36"/>
    <mergeCell ref="F36:G36"/>
    <mergeCell ref="I35:K35"/>
    <mergeCell ref="I36:K36"/>
    <mergeCell ref="A25:C25"/>
    <mergeCell ref="D25:E25"/>
    <mergeCell ref="F25:G25"/>
    <mergeCell ref="H25:J25"/>
    <mergeCell ref="A30:J30"/>
    <mergeCell ref="A32:J32"/>
    <mergeCell ref="A23:C23"/>
    <mergeCell ref="D23:E23"/>
    <mergeCell ref="F23:G23"/>
    <mergeCell ref="H23:J23"/>
    <mergeCell ref="A24:C24"/>
    <mergeCell ref="D24:E24"/>
    <mergeCell ref="F24:G24"/>
    <mergeCell ref="H24:J24"/>
    <mergeCell ref="A21:C21"/>
    <mergeCell ref="D21:E21"/>
    <mergeCell ref="F21:G21"/>
    <mergeCell ref="H21:J21"/>
    <mergeCell ref="A22:C22"/>
    <mergeCell ref="D22:E22"/>
    <mergeCell ref="F22:G22"/>
    <mergeCell ref="H22:J22"/>
    <mergeCell ref="A17:J17"/>
    <mergeCell ref="A18:J18"/>
    <mergeCell ref="A20:C20"/>
    <mergeCell ref="D20:E20"/>
    <mergeCell ref="F20:G20"/>
    <mergeCell ref="H20:J20"/>
    <mergeCell ref="A8:J8"/>
    <mergeCell ref="A9:I9"/>
    <mergeCell ref="A10:I10"/>
    <mergeCell ref="A12:J12"/>
    <mergeCell ref="A14:J14"/>
    <mergeCell ref="A15:J15"/>
    <mergeCell ref="A2:J2"/>
    <mergeCell ref="A3:J3"/>
    <mergeCell ref="A4:J4"/>
    <mergeCell ref="A5:I5"/>
    <mergeCell ref="A6:J6"/>
    <mergeCell ref="A7:J7"/>
  </mergeCells>
  <pageMargins left="0.11811023622047245" right="0" top="0" bottom="0" header="0" footer="0"/>
  <pageSetup paperSize="9" scale="69" fitToHeight="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topLeftCell="A142" workbookViewId="0">
      <selection activeCell="A147" sqref="A147:XFD147"/>
    </sheetView>
  </sheetViews>
  <sheetFormatPr defaultRowHeight="15" x14ac:dyDescent="0.25"/>
  <cols>
    <col min="3" max="3" width="10.140625" customWidth="1"/>
    <col min="4" max="4" width="10" bestFit="1" customWidth="1"/>
    <col min="5" max="5" width="10.7109375" customWidth="1"/>
    <col min="7" max="7" width="10.85546875" customWidth="1"/>
    <col min="8" max="8" width="12" customWidth="1"/>
    <col min="9" max="9" width="10.7109375" customWidth="1"/>
    <col min="10" max="10" width="9.85546875" customWidth="1"/>
    <col min="11" max="11" width="9.7109375" customWidth="1"/>
  </cols>
  <sheetData>
    <row r="1" spans="1:10" ht="15.75" x14ac:dyDescent="0.25">
      <c r="A1" s="1"/>
    </row>
    <row r="2" spans="1:10" ht="15.75" x14ac:dyDescent="0.25">
      <c r="A2" s="168" t="s">
        <v>0</v>
      </c>
      <c r="B2" s="169"/>
      <c r="C2" s="169"/>
      <c r="D2" s="169"/>
      <c r="E2" s="169"/>
      <c r="F2" s="169"/>
      <c r="G2" s="169"/>
      <c r="H2" s="169"/>
      <c r="I2" s="169"/>
      <c r="J2" s="169"/>
    </row>
    <row r="3" spans="1:10" ht="15.75" x14ac:dyDescent="0.25">
      <c r="A3" s="168" t="s">
        <v>1</v>
      </c>
      <c r="B3" s="169"/>
      <c r="C3" s="169"/>
      <c r="D3" s="169"/>
      <c r="E3" s="169"/>
      <c r="F3" s="169"/>
      <c r="G3" s="169"/>
      <c r="H3" s="169"/>
      <c r="I3" s="169"/>
      <c r="J3" s="169"/>
    </row>
    <row r="4" spans="1:10" ht="15.75" x14ac:dyDescent="0.25">
      <c r="A4" s="168" t="s">
        <v>2</v>
      </c>
      <c r="B4" s="169"/>
      <c r="C4" s="169"/>
      <c r="D4" s="169"/>
      <c r="E4" s="169"/>
      <c r="F4" s="169"/>
      <c r="G4" s="169"/>
      <c r="H4" s="169"/>
      <c r="I4" s="169"/>
      <c r="J4" s="169"/>
    </row>
    <row r="5" spans="1:10" ht="15.75" x14ac:dyDescent="0.25">
      <c r="A5" s="168"/>
      <c r="B5" s="169"/>
      <c r="C5" s="169"/>
      <c r="D5" s="169"/>
      <c r="E5" s="169"/>
      <c r="F5" s="169"/>
      <c r="G5" s="169"/>
      <c r="H5" s="169"/>
      <c r="I5" s="169"/>
    </row>
    <row r="6" spans="1:10" x14ac:dyDescent="0.25">
      <c r="A6" s="170" t="s">
        <v>207</v>
      </c>
      <c r="B6" s="171"/>
      <c r="C6" s="171"/>
      <c r="D6" s="171"/>
      <c r="E6" s="171"/>
      <c r="F6" s="171"/>
      <c r="G6" s="171"/>
      <c r="H6" s="171"/>
      <c r="I6" s="171"/>
      <c r="J6" s="171"/>
    </row>
    <row r="7" spans="1:10" ht="15.75" x14ac:dyDescent="0.25">
      <c r="A7" s="168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169"/>
    </row>
    <row r="9" spans="1:10" ht="7.5" customHeight="1" x14ac:dyDescent="0.25">
      <c r="A9" s="168"/>
      <c r="B9" s="169"/>
      <c r="C9" s="169"/>
      <c r="D9" s="169"/>
      <c r="E9" s="169"/>
      <c r="F9" s="169"/>
      <c r="G9" s="169"/>
      <c r="H9" s="169"/>
      <c r="I9" s="1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108"/>
    </row>
    <row r="11" spans="1:10" ht="36" customHeight="1" x14ac:dyDescent="0.25">
      <c r="A11" s="100"/>
      <c r="B11" s="101"/>
      <c r="C11" s="101"/>
      <c r="D11" s="101"/>
      <c r="E11" s="101"/>
      <c r="F11" s="101"/>
      <c r="G11" s="101"/>
      <c r="H11" s="101"/>
      <c r="I11" s="101"/>
      <c r="J11" s="108"/>
    </row>
    <row r="12" spans="1:10" ht="89.25" customHeight="1" x14ac:dyDescent="0.25">
      <c r="A12" s="172" t="s">
        <v>209</v>
      </c>
      <c r="B12" s="188"/>
      <c r="C12" s="188"/>
      <c r="D12" s="188"/>
      <c r="E12" s="188"/>
      <c r="F12" s="188"/>
      <c r="G12" s="188"/>
      <c r="H12" s="188"/>
      <c r="I12" s="188"/>
      <c r="J12" s="188"/>
    </row>
    <row r="13" spans="1:10" ht="15" customHeight="1" x14ac:dyDescent="0.25">
      <c r="A13" s="97"/>
      <c r="B13" s="102"/>
      <c r="C13" s="102"/>
      <c r="D13" s="102"/>
      <c r="E13" s="102"/>
      <c r="F13" s="102"/>
      <c r="G13" s="102"/>
      <c r="H13" s="102"/>
      <c r="I13" s="102"/>
      <c r="J13" s="102"/>
    </row>
    <row r="14" spans="1:10" ht="15.75" x14ac:dyDescent="0.25">
      <c r="A14" s="184" t="s">
        <v>58</v>
      </c>
      <c r="B14" s="185"/>
      <c r="C14" s="185"/>
      <c r="D14" s="185"/>
      <c r="E14" s="185"/>
      <c r="F14" s="185"/>
      <c r="G14" s="185"/>
      <c r="H14" s="185"/>
      <c r="I14" s="185"/>
      <c r="J14" s="185"/>
    </row>
    <row r="15" spans="1:10" ht="58.5" customHeight="1" x14ac:dyDescent="0.25">
      <c r="A15" s="326" t="s">
        <v>166</v>
      </c>
      <c r="B15" s="327"/>
      <c r="C15" s="327"/>
      <c r="D15" s="327"/>
      <c r="E15" s="327"/>
      <c r="F15" s="327"/>
      <c r="G15" s="327"/>
      <c r="H15" s="327"/>
      <c r="I15" s="327"/>
      <c r="J15" s="171"/>
    </row>
    <row r="16" spans="1:10" ht="19.5" customHeight="1" x14ac:dyDescent="0.25">
      <c r="A16" s="100"/>
      <c r="B16" s="101"/>
      <c r="C16" s="101"/>
      <c r="D16" s="101"/>
      <c r="E16" s="101"/>
      <c r="F16" s="101"/>
      <c r="G16" s="101"/>
      <c r="H16" s="101"/>
      <c r="I16" s="101"/>
      <c r="J16" s="102"/>
    </row>
    <row r="17" spans="1:10" ht="15.75" x14ac:dyDescent="0.25">
      <c r="A17" s="168" t="s">
        <v>4</v>
      </c>
      <c r="B17" s="169"/>
      <c r="C17" s="169"/>
      <c r="D17" s="169"/>
      <c r="E17" s="169"/>
      <c r="F17" s="169"/>
      <c r="G17" s="169"/>
      <c r="H17" s="169"/>
      <c r="I17" s="169"/>
      <c r="J17" s="169"/>
    </row>
    <row r="18" spans="1:10" ht="15.75" x14ac:dyDescent="0.25">
      <c r="A18" s="178" t="s">
        <v>197</v>
      </c>
      <c r="B18" s="179"/>
      <c r="C18" s="179"/>
      <c r="D18" s="179"/>
      <c r="E18" s="179"/>
      <c r="F18" s="179"/>
      <c r="G18" s="179"/>
      <c r="H18" s="179"/>
      <c r="I18" s="179"/>
      <c r="J18" s="179"/>
    </row>
    <row r="19" spans="1:10" ht="15.75" x14ac:dyDescent="0.25">
      <c r="A19" s="2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.75" x14ac:dyDescent="0.25">
      <c r="A20" s="180"/>
      <c r="B20" s="181"/>
      <c r="C20" s="181"/>
      <c r="D20" s="182" t="s">
        <v>25</v>
      </c>
      <c r="E20" s="182"/>
      <c r="F20" s="182" t="s">
        <v>6</v>
      </c>
      <c r="G20" s="182"/>
      <c r="H20" s="180" t="s">
        <v>14</v>
      </c>
      <c r="I20" s="182"/>
      <c r="J20" s="182"/>
    </row>
    <row r="21" spans="1:10" ht="30" customHeight="1" x14ac:dyDescent="0.25">
      <c r="A21" s="189" t="s">
        <v>7</v>
      </c>
      <c r="B21" s="190"/>
      <c r="C21" s="190"/>
      <c r="D21" s="191">
        <v>8050775</v>
      </c>
      <c r="E21" s="191"/>
      <c r="F21" s="191">
        <f>D21+H21</f>
        <v>8050775</v>
      </c>
      <c r="G21" s="192"/>
      <c r="H21" s="191"/>
      <c r="I21" s="191"/>
      <c r="J21" s="191"/>
    </row>
    <row r="22" spans="1:10" x14ac:dyDescent="0.25">
      <c r="A22" s="189" t="s">
        <v>8</v>
      </c>
      <c r="B22" s="190"/>
      <c r="C22" s="190"/>
      <c r="D22" s="191">
        <v>1664880</v>
      </c>
      <c r="E22" s="191"/>
      <c r="F22" s="191">
        <f>D22+H22</f>
        <v>1664880</v>
      </c>
      <c r="G22" s="192"/>
      <c r="H22" s="317"/>
      <c r="I22" s="317"/>
      <c r="J22" s="317"/>
    </row>
    <row r="23" spans="1:10" x14ac:dyDescent="0.25">
      <c r="A23" s="189" t="s">
        <v>9</v>
      </c>
      <c r="B23" s="190"/>
      <c r="C23" s="190"/>
      <c r="D23" s="191">
        <v>0</v>
      </c>
      <c r="E23" s="191"/>
      <c r="F23" s="191">
        <f>D23+H23</f>
        <v>0</v>
      </c>
      <c r="G23" s="192"/>
      <c r="H23" s="191"/>
      <c r="I23" s="191"/>
      <c r="J23" s="191"/>
    </row>
    <row r="24" spans="1:10" ht="30" customHeight="1" x14ac:dyDescent="0.25">
      <c r="A24" s="194" t="s">
        <v>10</v>
      </c>
      <c r="B24" s="195"/>
      <c r="C24" s="196"/>
      <c r="D24" s="191">
        <v>1857318.7</v>
      </c>
      <c r="E24" s="191"/>
      <c r="F24" s="191">
        <f>D24+H24</f>
        <v>1857318.7</v>
      </c>
      <c r="G24" s="192"/>
      <c r="H24" s="191"/>
      <c r="I24" s="191"/>
      <c r="J24" s="191"/>
    </row>
    <row r="25" spans="1:10" ht="15.75" x14ac:dyDescent="0.25">
      <c r="A25" s="180" t="s">
        <v>11</v>
      </c>
      <c r="B25" s="208"/>
      <c r="C25" s="208"/>
      <c r="D25" s="209">
        <f>D21+D22+D23+D24</f>
        <v>11572973.699999999</v>
      </c>
      <c r="E25" s="182"/>
      <c r="F25" s="209">
        <f>D25+H25</f>
        <v>11572973.699999999</v>
      </c>
      <c r="G25" s="182"/>
      <c r="H25" s="318">
        <f>H21+H22+H23+H24</f>
        <v>0</v>
      </c>
      <c r="I25" s="319"/>
      <c r="J25" s="319"/>
    </row>
    <row r="26" spans="1:10" ht="15.75" x14ac:dyDescent="0.25">
      <c r="A26" s="20"/>
      <c r="B26" s="21"/>
      <c r="C26" s="21"/>
      <c r="D26" s="11"/>
      <c r="E26" s="22"/>
      <c r="F26" s="11"/>
      <c r="G26" s="22"/>
      <c r="H26" s="52"/>
      <c r="I26" s="53"/>
      <c r="J26" s="53"/>
    </row>
    <row r="27" spans="1:10" ht="15.75" x14ac:dyDescent="0.25">
      <c r="A27" s="20"/>
      <c r="B27" s="21"/>
      <c r="C27" s="21"/>
      <c r="D27" s="11"/>
      <c r="E27" s="22"/>
      <c r="F27" s="11"/>
      <c r="G27" s="22"/>
      <c r="H27" s="52"/>
      <c r="I27" s="53"/>
      <c r="J27" s="53"/>
    </row>
    <row r="28" spans="1:10" ht="15.75" x14ac:dyDescent="0.25">
      <c r="A28" s="20"/>
      <c r="B28" s="21"/>
      <c r="C28" s="21"/>
      <c r="D28" s="11"/>
      <c r="E28" s="22"/>
      <c r="F28" s="11"/>
      <c r="G28" s="22"/>
      <c r="H28" s="52"/>
      <c r="I28" s="53"/>
      <c r="J28" s="53"/>
    </row>
    <row r="29" spans="1:10" ht="15.75" x14ac:dyDescent="0.25">
      <c r="A29" s="20"/>
      <c r="B29" s="21"/>
      <c r="C29" s="21"/>
      <c r="D29" s="11"/>
      <c r="E29" s="22"/>
      <c r="F29" s="11"/>
      <c r="G29" s="22"/>
      <c r="H29" s="23"/>
      <c r="I29" s="11"/>
      <c r="J29" s="11"/>
    </row>
    <row r="30" spans="1:10" ht="15.75" x14ac:dyDescent="0.25">
      <c r="A30" s="178" t="s">
        <v>196</v>
      </c>
      <c r="B30" s="179"/>
      <c r="C30" s="179"/>
      <c r="D30" s="179"/>
      <c r="E30" s="179"/>
      <c r="F30" s="179"/>
      <c r="G30" s="179"/>
      <c r="H30" s="179"/>
      <c r="I30" s="179"/>
      <c r="J30" s="179"/>
    </row>
    <row r="31" spans="1:10" x14ac:dyDescent="0.25">
      <c r="A31" s="96"/>
      <c r="B31" s="96"/>
      <c r="C31" s="96"/>
      <c r="D31" s="96"/>
      <c r="E31" s="96"/>
      <c r="F31" s="96"/>
      <c r="G31" s="96"/>
      <c r="H31" s="96"/>
      <c r="I31" s="96"/>
      <c r="J31" s="96"/>
    </row>
    <row r="32" spans="1:10" x14ac:dyDescent="0.25">
      <c r="A32" s="211" t="s">
        <v>12</v>
      </c>
      <c r="B32" s="211"/>
      <c r="C32" s="211"/>
      <c r="D32" s="211"/>
      <c r="E32" s="211"/>
      <c r="F32" s="211"/>
      <c r="G32" s="211"/>
      <c r="H32" s="211"/>
      <c r="I32" s="211"/>
      <c r="J32" s="211"/>
    </row>
    <row r="33" spans="1:11" ht="10.5" customHeight="1" x14ac:dyDescent="0.25">
      <c r="A33" s="106"/>
      <c r="B33" s="106"/>
      <c r="C33" s="106"/>
      <c r="D33" s="106"/>
      <c r="E33" s="106"/>
      <c r="F33" s="106"/>
      <c r="G33" s="106"/>
      <c r="H33" s="106"/>
      <c r="I33" s="106"/>
      <c r="J33" s="106"/>
    </row>
    <row r="34" spans="1:11" s="3" customFormat="1" x14ac:dyDescent="0.25">
      <c r="A34" s="197"/>
      <c r="B34" s="197"/>
      <c r="C34" s="197"/>
      <c r="D34" s="182" t="s">
        <v>25</v>
      </c>
      <c r="E34" s="182"/>
      <c r="F34" s="182" t="s">
        <v>6</v>
      </c>
      <c r="G34" s="182"/>
      <c r="H34" s="99" t="s">
        <v>14</v>
      </c>
      <c r="I34" s="198" t="s">
        <v>13</v>
      </c>
      <c r="J34" s="199"/>
      <c r="K34" s="200"/>
    </row>
    <row r="35" spans="1:11" s="3" customFormat="1" ht="24.75" customHeight="1" x14ac:dyDescent="0.25">
      <c r="A35" s="201" t="s">
        <v>15</v>
      </c>
      <c r="B35" s="201"/>
      <c r="C35" s="201"/>
      <c r="D35" s="202">
        <f>2270467.71+1220981.26</f>
        <v>3491448.9699999997</v>
      </c>
      <c r="E35" s="203"/>
      <c r="F35" s="202">
        <f t="shared" ref="F35:F42" si="0">D35+H35</f>
        <v>3491448.9699999997</v>
      </c>
      <c r="G35" s="204"/>
      <c r="H35" s="103"/>
      <c r="I35" s="205"/>
      <c r="J35" s="295"/>
      <c r="K35" s="296"/>
    </row>
    <row r="36" spans="1:11" s="3" customFormat="1" ht="39" customHeight="1" x14ac:dyDescent="0.25">
      <c r="A36" s="222" t="s">
        <v>16</v>
      </c>
      <c r="B36" s="223"/>
      <c r="C36" s="224"/>
      <c r="D36" s="225">
        <f>685681.25+368736.34</f>
        <v>1054417.5900000001</v>
      </c>
      <c r="E36" s="226"/>
      <c r="F36" s="202">
        <f t="shared" si="0"/>
        <v>1054417.5900000001</v>
      </c>
      <c r="G36" s="204"/>
      <c r="H36" s="103"/>
      <c r="I36" s="339"/>
      <c r="J36" s="290"/>
      <c r="K36" s="291"/>
    </row>
    <row r="37" spans="1:11" s="3" customFormat="1" ht="35.1" customHeight="1" x14ac:dyDescent="0.25">
      <c r="A37" s="201" t="s">
        <v>18</v>
      </c>
      <c r="B37" s="201"/>
      <c r="C37" s="201"/>
      <c r="D37" s="202">
        <f>SUM(D38:E42)</f>
        <v>20460</v>
      </c>
      <c r="E37" s="203"/>
      <c r="F37" s="202">
        <f t="shared" si="0"/>
        <v>20460</v>
      </c>
      <c r="G37" s="203"/>
      <c r="H37" s="111">
        <f>SUM(H38:H42)</f>
        <v>0</v>
      </c>
      <c r="I37" s="221"/>
      <c r="J37" s="221"/>
      <c r="K37" s="221"/>
    </row>
    <row r="38" spans="1:11" s="3" customFormat="1" ht="15" customHeight="1" x14ac:dyDescent="0.25">
      <c r="A38" s="212" t="s">
        <v>26</v>
      </c>
      <c r="B38" s="213"/>
      <c r="C38" s="214"/>
      <c r="D38" s="215">
        <v>14400</v>
      </c>
      <c r="E38" s="216"/>
      <c r="F38" s="215">
        <f t="shared" si="0"/>
        <v>14400</v>
      </c>
      <c r="G38" s="217"/>
      <c r="H38" s="13"/>
      <c r="I38" s="218"/>
      <c r="J38" s="219"/>
      <c r="K38" s="220"/>
    </row>
    <row r="39" spans="1:11" s="3" customFormat="1" ht="15" customHeight="1" x14ac:dyDescent="0.25">
      <c r="A39" s="212" t="s">
        <v>27</v>
      </c>
      <c r="B39" s="213"/>
      <c r="C39" s="214"/>
      <c r="D39" s="215">
        <v>2640</v>
      </c>
      <c r="E39" s="216"/>
      <c r="F39" s="215">
        <f t="shared" si="0"/>
        <v>2640</v>
      </c>
      <c r="G39" s="217"/>
      <c r="H39" s="18"/>
      <c r="I39" s="221"/>
      <c r="J39" s="221"/>
      <c r="K39" s="221"/>
    </row>
    <row r="40" spans="1:11" s="3" customFormat="1" ht="15" customHeight="1" x14ac:dyDescent="0.25">
      <c r="A40" s="212" t="s">
        <v>28</v>
      </c>
      <c r="B40" s="213"/>
      <c r="C40" s="214"/>
      <c r="D40" s="215">
        <v>1320</v>
      </c>
      <c r="E40" s="216"/>
      <c r="F40" s="215">
        <f t="shared" si="0"/>
        <v>1320</v>
      </c>
      <c r="G40" s="217"/>
      <c r="H40" s="18"/>
      <c r="I40" s="221"/>
      <c r="J40" s="221"/>
      <c r="K40" s="221"/>
    </row>
    <row r="41" spans="1:11" s="3" customFormat="1" ht="15" customHeight="1" x14ac:dyDescent="0.25">
      <c r="A41" s="227" t="s">
        <v>29</v>
      </c>
      <c r="B41" s="228"/>
      <c r="C41" s="229"/>
      <c r="D41" s="215">
        <v>420</v>
      </c>
      <c r="E41" s="216"/>
      <c r="F41" s="215">
        <f t="shared" si="0"/>
        <v>420</v>
      </c>
      <c r="G41" s="217"/>
      <c r="H41" s="13"/>
      <c r="I41" s="218"/>
      <c r="J41" s="219"/>
      <c r="K41" s="220"/>
    </row>
    <row r="42" spans="1:11" s="3" customFormat="1" ht="15" customHeight="1" x14ac:dyDescent="0.25">
      <c r="A42" s="212" t="s">
        <v>59</v>
      </c>
      <c r="B42" s="213"/>
      <c r="C42" s="214"/>
      <c r="D42" s="215">
        <v>1680</v>
      </c>
      <c r="E42" s="216"/>
      <c r="F42" s="215">
        <f t="shared" si="0"/>
        <v>1680</v>
      </c>
      <c r="G42" s="217"/>
      <c r="H42" s="18"/>
      <c r="I42" s="218"/>
      <c r="J42" s="219"/>
      <c r="K42" s="220"/>
    </row>
    <row r="43" spans="1:11" s="3" customFormat="1" ht="35.1" customHeight="1" x14ac:dyDescent="0.25">
      <c r="A43" s="222" t="s">
        <v>17</v>
      </c>
      <c r="B43" s="223"/>
      <c r="C43" s="224"/>
      <c r="D43" s="202">
        <f>SUM(D44:E46)</f>
        <v>694311</v>
      </c>
      <c r="E43" s="203"/>
      <c r="F43" s="202">
        <f>H43+D43</f>
        <v>675946.28</v>
      </c>
      <c r="G43" s="203"/>
      <c r="H43" s="103">
        <f>SUM(H44:H46)</f>
        <v>-18364.72</v>
      </c>
      <c r="I43" s="221"/>
      <c r="J43" s="221"/>
      <c r="K43" s="221"/>
    </row>
    <row r="44" spans="1:11" s="3" customFormat="1" ht="15" customHeight="1" x14ac:dyDescent="0.25">
      <c r="A44" s="227" t="s">
        <v>30</v>
      </c>
      <c r="B44" s="230"/>
      <c r="C44" s="231"/>
      <c r="D44" s="215">
        <v>642105</v>
      </c>
      <c r="E44" s="216"/>
      <c r="F44" s="215">
        <f>H44+D44</f>
        <v>642105</v>
      </c>
      <c r="G44" s="217"/>
      <c r="H44" s="104"/>
      <c r="I44" s="232"/>
      <c r="J44" s="233"/>
      <c r="K44" s="234"/>
    </row>
    <row r="45" spans="1:11" s="3" customFormat="1" ht="28.5" customHeight="1" x14ac:dyDescent="0.25">
      <c r="A45" s="227" t="s">
        <v>31</v>
      </c>
      <c r="B45" s="230"/>
      <c r="C45" s="231"/>
      <c r="D45" s="215">
        <v>5406</v>
      </c>
      <c r="E45" s="216"/>
      <c r="F45" s="215">
        <f>H45+D45</f>
        <v>5406</v>
      </c>
      <c r="G45" s="217"/>
      <c r="H45" s="13"/>
      <c r="I45" s="218"/>
      <c r="J45" s="219"/>
      <c r="K45" s="220"/>
    </row>
    <row r="46" spans="1:11" s="3" customFormat="1" ht="36.950000000000003" customHeight="1" x14ac:dyDescent="0.25">
      <c r="A46" s="227" t="s">
        <v>84</v>
      </c>
      <c r="B46" s="230"/>
      <c r="C46" s="231"/>
      <c r="D46" s="215">
        <v>46800</v>
      </c>
      <c r="E46" s="216"/>
      <c r="F46" s="235">
        <f>H46+D46</f>
        <v>28435.279999999999</v>
      </c>
      <c r="G46" s="345"/>
      <c r="H46" s="13">
        <v>-18364.72</v>
      </c>
      <c r="I46" s="218" t="s">
        <v>211</v>
      </c>
      <c r="J46" s="219"/>
      <c r="K46" s="220"/>
    </row>
    <row r="47" spans="1:11" s="3" customFormat="1" ht="35.1" customHeight="1" x14ac:dyDescent="0.25">
      <c r="A47" s="222" t="s">
        <v>19</v>
      </c>
      <c r="B47" s="223"/>
      <c r="C47" s="224"/>
      <c r="D47" s="202">
        <f>SUM(D48:E57)</f>
        <v>320203.23</v>
      </c>
      <c r="E47" s="203"/>
      <c r="F47" s="225">
        <f>D47+H47</f>
        <v>305773.48</v>
      </c>
      <c r="G47" s="226"/>
      <c r="H47" s="103">
        <f>SUM(H48:H58)</f>
        <v>-14429.75</v>
      </c>
      <c r="I47" s="205"/>
      <c r="J47" s="206"/>
      <c r="K47" s="207"/>
    </row>
    <row r="48" spans="1:11" s="3" customFormat="1" ht="36" customHeight="1" x14ac:dyDescent="0.25">
      <c r="A48" s="227" t="s">
        <v>32</v>
      </c>
      <c r="B48" s="230"/>
      <c r="C48" s="231"/>
      <c r="D48" s="235">
        <v>22524</v>
      </c>
      <c r="E48" s="236"/>
      <c r="F48" s="215">
        <f t="shared" ref="F48:F57" si="1">D48+H48</f>
        <v>22524</v>
      </c>
      <c r="G48" s="217"/>
      <c r="H48" s="13"/>
      <c r="I48" s="205"/>
      <c r="J48" s="274"/>
      <c r="K48" s="275"/>
    </row>
    <row r="49" spans="1:11" s="3" customFormat="1" ht="51.75" customHeight="1" x14ac:dyDescent="0.25">
      <c r="A49" s="227" t="s">
        <v>57</v>
      </c>
      <c r="B49" s="230"/>
      <c r="C49" s="231"/>
      <c r="D49" s="235">
        <v>19500</v>
      </c>
      <c r="E49" s="236"/>
      <c r="F49" s="215">
        <f t="shared" si="1"/>
        <v>11700</v>
      </c>
      <c r="G49" s="217"/>
      <c r="H49" s="13">
        <v>-7800</v>
      </c>
      <c r="I49" s="218" t="s">
        <v>211</v>
      </c>
      <c r="J49" s="219"/>
      <c r="K49" s="220"/>
    </row>
    <row r="50" spans="1:11" s="3" customFormat="1" ht="36" customHeight="1" x14ac:dyDescent="0.25">
      <c r="A50" s="227" t="s">
        <v>34</v>
      </c>
      <c r="B50" s="230"/>
      <c r="C50" s="231"/>
      <c r="D50" s="235">
        <v>6000</v>
      </c>
      <c r="E50" s="236"/>
      <c r="F50" s="215">
        <f t="shared" si="1"/>
        <v>11000</v>
      </c>
      <c r="G50" s="217"/>
      <c r="H50" s="13">
        <v>5000</v>
      </c>
      <c r="I50" s="218" t="s">
        <v>219</v>
      </c>
      <c r="J50" s="219"/>
      <c r="K50" s="220"/>
    </row>
    <row r="51" spans="1:11" s="3" customFormat="1" ht="117" customHeight="1" x14ac:dyDescent="0.25">
      <c r="A51" s="227" t="s">
        <v>39</v>
      </c>
      <c r="B51" s="230"/>
      <c r="C51" s="231"/>
      <c r="D51" s="235">
        <v>116638.68</v>
      </c>
      <c r="E51" s="236"/>
      <c r="F51" s="215">
        <f t="shared" si="1"/>
        <v>124695.48</v>
      </c>
      <c r="G51" s="217"/>
      <c r="H51" s="13">
        <v>8056.8</v>
      </c>
      <c r="I51" s="218" t="s">
        <v>189</v>
      </c>
      <c r="J51" s="219"/>
      <c r="K51" s="220"/>
    </row>
    <row r="52" spans="1:11" s="3" customFormat="1" ht="15" customHeight="1" x14ac:dyDescent="0.25">
      <c r="A52" s="227" t="s">
        <v>37</v>
      </c>
      <c r="B52" s="230"/>
      <c r="C52" s="231"/>
      <c r="D52" s="235">
        <v>65000</v>
      </c>
      <c r="E52" s="236"/>
      <c r="F52" s="215">
        <f t="shared" si="1"/>
        <v>65000</v>
      </c>
      <c r="G52" s="217"/>
      <c r="H52" s="13"/>
      <c r="I52" s="218"/>
      <c r="J52" s="219"/>
      <c r="K52" s="220"/>
    </row>
    <row r="53" spans="1:11" s="3" customFormat="1" ht="28.5" customHeight="1" x14ac:dyDescent="0.25">
      <c r="A53" s="227" t="s">
        <v>35</v>
      </c>
      <c r="B53" s="230"/>
      <c r="C53" s="231"/>
      <c r="D53" s="235">
        <v>6000</v>
      </c>
      <c r="E53" s="236"/>
      <c r="F53" s="215">
        <f t="shared" si="1"/>
        <v>6000</v>
      </c>
      <c r="G53" s="217"/>
      <c r="H53" s="5"/>
      <c r="I53" s="205"/>
      <c r="J53" s="206"/>
      <c r="K53" s="207"/>
    </row>
    <row r="54" spans="1:11" s="3" customFormat="1" ht="28.5" customHeight="1" x14ac:dyDescent="0.25">
      <c r="A54" s="227" t="s">
        <v>36</v>
      </c>
      <c r="B54" s="230"/>
      <c r="C54" s="231"/>
      <c r="D54" s="235">
        <v>25500</v>
      </c>
      <c r="E54" s="236"/>
      <c r="F54" s="215">
        <f t="shared" si="1"/>
        <v>25500</v>
      </c>
      <c r="G54" s="217"/>
      <c r="H54" s="13"/>
      <c r="I54" s="205"/>
      <c r="J54" s="274"/>
      <c r="K54" s="275"/>
    </row>
    <row r="55" spans="1:11" s="3" customFormat="1" ht="48" customHeight="1" x14ac:dyDescent="0.25">
      <c r="A55" s="227" t="s">
        <v>223</v>
      </c>
      <c r="B55" s="230"/>
      <c r="C55" s="231"/>
      <c r="D55" s="235">
        <v>10000</v>
      </c>
      <c r="E55" s="236"/>
      <c r="F55" s="215">
        <f t="shared" si="1"/>
        <v>7056</v>
      </c>
      <c r="G55" s="217"/>
      <c r="H55" s="13">
        <v>-2944</v>
      </c>
      <c r="I55" s="218" t="s">
        <v>224</v>
      </c>
      <c r="J55" s="219"/>
      <c r="K55" s="220"/>
    </row>
    <row r="56" spans="1:11" s="3" customFormat="1" ht="36.75" customHeight="1" x14ac:dyDescent="0.25">
      <c r="A56" s="227" t="s">
        <v>38</v>
      </c>
      <c r="B56" s="230"/>
      <c r="C56" s="231"/>
      <c r="D56" s="235">
        <v>22498</v>
      </c>
      <c r="E56" s="236"/>
      <c r="F56" s="215">
        <f t="shared" si="1"/>
        <v>22498</v>
      </c>
      <c r="G56" s="217"/>
      <c r="H56" s="13"/>
      <c r="I56" s="205"/>
      <c r="J56" s="274"/>
      <c r="K56" s="275"/>
    </row>
    <row r="57" spans="1:11" s="3" customFormat="1" ht="47.25" customHeight="1" x14ac:dyDescent="0.25">
      <c r="A57" s="227" t="s">
        <v>107</v>
      </c>
      <c r="B57" s="230"/>
      <c r="C57" s="231"/>
      <c r="D57" s="235">
        <v>26542.55</v>
      </c>
      <c r="E57" s="236"/>
      <c r="F57" s="215">
        <f t="shared" si="1"/>
        <v>0</v>
      </c>
      <c r="G57" s="217"/>
      <c r="H57" s="59">
        <v>-26542.55</v>
      </c>
      <c r="I57" s="218" t="s">
        <v>210</v>
      </c>
      <c r="J57" s="219"/>
      <c r="K57" s="220"/>
    </row>
    <row r="58" spans="1:11" s="3" customFormat="1" ht="40.5" customHeight="1" x14ac:dyDescent="0.25">
      <c r="A58" s="227" t="s">
        <v>188</v>
      </c>
      <c r="B58" s="230"/>
      <c r="C58" s="231"/>
      <c r="D58" s="235"/>
      <c r="E58" s="236"/>
      <c r="F58" s="215">
        <v>9800</v>
      </c>
      <c r="G58" s="217"/>
      <c r="H58" s="13">
        <v>9800</v>
      </c>
      <c r="I58" s="218" t="s">
        <v>190</v>
      </c>
      <c r="J58" s="219"/>
      <c r="K58" s="220"/>
    </row>
    <row r="59" spans="1:11" s="3" customFormat="1" ht="35.1" customHeight="1" x14ac:dyDescent="0.25">
      <c r="A59" s="222" t="s">
        <v>20</v>
      </c>
      <c r="B59" s="223"/>
      <c r="C59" s="224"/>
      <c r="D59" s="202">
        <f>SUM(D60:E73)</f>
        <v>2106118.31</v>
      </c>
      <c r="E59" s="203"/>
      <c r="F59" s="202">
        <f>SUM(F60:G73)</f>
        <v>2091880.71</v>
      </c>
      <c r="G59" s="203"/>
      <c r="H59" s="103">
        <f>SUM(H60:H73)</f>
        <v>-14237.599999999999</v>
      </c>
      <c r="I59" s="221"/>
      <c r="J59" s="221"/>
      <c r="K59" s="221"/>
    </row>
    <row r="60" spans="1:11" s="3" customFormat="1" ht="52.5" customHeight="1" x14ac:dyDescent="0.25">
      <c r="A60" s="227" t="s">
        <v>63</v>
      </c>
      <c r="B60" s="230"/>
      <c r="C60" s="231"/>
      <c r="D60" s="240">
        <v>36000</v>
      </c>
      <c r="E60" s="241"/>
      <c r="F60" s="240">
        <f t="shared" ref="F60:F73" si="2">D60+H60</f>
        <v>27200</v>
      </c>
      <c r="G60" s="242"/>
      <c r="H60" s="19">
        <v>-8800</v>
      </c>
      <c r="I60" s="218" t="s">
        <v>220</v>
      </c>
      <c r="J60" s="219"/>
      <c r="K60" s="220"/>
    </row>
    <row r="61" spans="1:11" s="3" customFormat="1" ht="47.25" customHeight="1" x14ac:dyDescent="0.25">
      <c r="A61" s="227" t="s">
        <v>40</v>
      </c>
      <c r="B61" s="230"/>
      <c r="C61" s="231"/>
      <c r="D61" s="240">
        <v>6760.8</v>
      </c>
      <c r="E61" s="241"/>
      <c r="F61" s="240">
        <f>D61+H61</f>
        <v>2000</v>
      </c>
      <c r="G61" s="242"/>
      <c r="H61" s="6">
        <v>-4760.8</v>
      </c>
      <c r="I61" s="218" t="s">
        <v>221</v>
      </c>
      <c r="J61" s="219"/>
      <c r="K61" s="220"/>
    </row>
    <row r="62" spans="1:11" s="3" customFormat="1" ht="68.25" customHeight="1" x14ac:dyDescent="0.25">
      <c r="A62" s="227" t="s">
        <v>41</v>
      </c>
      <c r="B62" s="230"/>
      <c r="C62" s="231"/>
      <c r="D62" s="240">
        <v>19242.599999999999</v>
      </c>
      <c r="E62" s="241"/>
      <c r="F62" s="240">
        <f t="shared" si="2"/>
        <v>19242.599999999999</v>
      </c>
      <c r="G62" s="242"/>
      <c r="H62" s="19"/>
      <c r="I62" s="205"/>
      <c r="J62" s="274"/>
      <c r="K62" s="275"/>
    </row>
    <row r="63" spans="1:11" s="3" customFormat="1" ht="39" customHeight="1" x14ac:dyDescent="0.25">
      <c r="A63" s="227" t="s">
        <v>42</v>
      </c>
      <c r="B63" s="230"/>
      <c r="C63" s="231"/>
      <c r="D63" s="240">
        <v>34350.910000000003</v>
      </c>
      <c r="E63" s="241"/>
      <c r="F63" s="240">
        <f t="shared" si="2"/>
        <v>34350.910000000003</v>
      </c>
      <c r="G63" s="242"/>
      <c r="H63" s="19"/>
      <c r="I63" s="218"/>
      <c r="J63" s="219"/>
      <c r="K63" s="220"/>
    </row>
    <row r="64" spans="1:11" s="3" customFormat="1" ht="39.75" customHeight="1" x14ac:dyDescent="0.25">
      <c r="A64" s="227" t="s">
        <v>130</v>
      </c>
      <c r="B64" s="230"/>
      <c r="C64" s="231"/>
      <c r="D64" s="240">
        <v>34200</v>
      </c>
      <c r="E64" s="241"/>
      <c r="F64" s="240">
        <f t="shared" si="2"/>
        <v>33523.199999999997</v>
      </c>
      <c r="G64" s="242"/>
      <c r="H64" s="6">
        <v>-676.8</v>
      </c>
      <c r="I64" s="218" t="s">
        <v>211</v>
      </c>
      <c r="J64" s="219"/>
      <c r="K64" s="220"/>
    </row>
    <row r="65" spans="1:11" s="3" customFormat="1" ht="44.25" customHeight="1" x14ac:dyDescent="0.25">
      <c r="A65" s="227" t="s">
        <v>121</v>
      </c>
      <c r="B65" s="230"/>
      <c r="C65" s="231"/>
      <c r="D65" s="271">
        <v>198720</v>
      </c>
      <c r="E65" s="272"/>
      <c r="F65" s="271">
        <f t="shared" si="2"/>
        <v>198720</v>
      </c>
      <c r="G65" s="273"/>
      <c r="H65" s="81"/>
      <c r="I65" s="205"/>
      <c r="J65" s="274"/>
      <c r="K65" s="275"/>
    </row>
    <row r="66" spans="1:11" s="3" customFormat="1" ht="49.5" customHeight="1" x14ac:dyDescent="0.25">
      <c r="A66" s="227" t="s">
        <v>175</v>
      </c>
      <c r="B66" s="230"/>
      <c r="C66" s="231"/>
      <c r="D66" s="215">
        <v>4000</v>
      </c>
      <c r="E66" s="216"/>
      <c r="F66" s="215">
        <f t="shared" si="2"/>
        <v>4000</v>
      </c>
      <c r="G66" s="217"/>
      <c r="H66" s="5"/>
      <c r="I66" s="205"/>
      <c r="J66" s="274"/>
      <c r="K66" s="275"/>
    </row>
    <row r="67" spans="1:11" s="3" customFormat="1" ht="50.25" customHeight="1" x14ac:dyDescent="0.25">
      <c r="A67" s="227" t="s">
        <v>176</v>
      </c>
      <c r="B67" s="230"/>
      <c r="C67" s="231"/>
      <c r="D67" s="215">
        <v>16580</v>
      </c>
      <c r="E67" s="216"/>
      <c r="F67" s="215">
        <f t="shared" si="2"/>
        <v>16580</v>
      </c>
      <c r="G67" s="217"/>
      <c r="H67" s="5"/>
      <c r="I67" s="205"/>
      <c r="J67" s="274"/>
      <c r="K67" s="275"/>
    </row>
    <row r="68" spans="1:11" s="3" customFormat="1" ht="30" customHeight="1" x14ac:dyDescent="0.25">
      <c r="A68" s="227" t="s">
        <v>177</v>
      </c>
      <c r="B68" s="230"/>
      <c r="C68" s="231"/>
      <c r="D68" s="215">
        <v>13000</v>
      </c>
      <c r="E68" s="216"/>
      <c r="F68" s="215">
        <f t="shared" si="2"/>
        <v>13000</v>
      </c>
      <c r="G68" s="217"/>
      <c r="H68" s="13"/>
      <c r="I68" s="289"/>
      <c r="J68" s="290"/>
      <c r="K68" s="291"/>
    </row>
    <row r="69" spans="1:11" s="3" customFormat="1" ht="38.25" customHeight="1" x14ac:dyDescent="0.25">
      <c r="A69" s="227" t="s">
        <v>131</v>
      </c>
      <c r="B69" s="230"/>
      <c r="C69" s="231"/>
      <c r="D69" s="215">
        <v>38364</v>
      </c>
      <c r="E69" s="216"/>
      <c r="F69" s="215">
        <f t="shared" si="2"/>
        <v>38364</v>
      </c>
      <c r="G69" s="217"/>
      <c r="H69" s="13"/>
      <c r="I69" s="205"/>
      <c r="J69" s="274"/>
      <c r="K69" s="275"/>
    </row>
    <row r="70" spans="1:11" s="3" customFormat="1" ht="24.75" customHeight="1" x14ac:dyDescent="0.25">
      <c r="A70" s="227" t="s">
        <v>97</v>
      </c>
      <c r="B70" s="230"/>
      <c r="C70" s="231"/>
      <c r="D70" s="240">
        <v>4000</v>
      </c>
      <c r="E70" s="241"/>
      <c r="F70" s="240">
        <v>4000</v>
      </c>
      <c r="G70" s="242"/>
      <c r="H70" s="19"/>
      <c r="I70" s="205"/>
      <c r="J70" s="274"/>
      <c r="K70" s="275"/>
    </row>
    <row r="71" spans="1:11" s="3" customFormat="1" ht="15" customHeight="1" x14ac:dyDescent="0.25">
      <c r="A71" s="227" t="s">
        <v>82</v>
      </c>
      <c r="B71" s="230"/>
      <c r="C71" s="231"/>
      <c r="D71" s="240">
        <v>50000</v>
      </c>
      <c r="E71" s="241"/>
      <c r="F71" s="240">
        <f t="shared" si="2"/>
        <v>50000</v>
      </c>
      <c r="G71" s="242"/>
      <c r="H71" s="19"/>
      <c r="I71" s="205"/>
      <c r="J71" s="274"/>
      <c r="K71" s="275"/>
    </row>
    <row r="72" spans="1:11" s="3" customFormat="1" ht="65.25" customHeight="1" x14ac:dyDescent="0.25">
      <c r="A72" s="227" t="s">
        <v>83</v>
      </c>
      <c r="B72" s="230"/>
      <c r="C72" s="231"/>
      <c r="D72" s="240">
        <v>88500</v>
      </c>
      <c r="E72" s="241"/>
      <c r="F72" s="271">
        <f t="shared" si="2"/>
        <v>88500</v>
      </c>
      <c r="G72" s="273"/>
      <c r="H72" s="19"/>
      <c r="I72" s="205"/>
      <c r="J72" s="274"/>
      <c r="K72" s="275"/>
    </row>
    <row r="73" spans="1:11" s="3" customFormat="1" ht="84" customHeight="1" x14ac:dyDescent="0.25">
      <c r="A73" s="268" t="s">
        <v>153</v>
      </c>
      <c r="B73" s="269"/>
      <c r="C73" s="270"/>
      <c r="D73" s="240">
        <v>1562400</v>
      </c>
      <c r="E73" s="241"/>
      <c r="F73" s="240">
        <f t="shared" si="2"/>
        <v>1562400</v>
      </c>
      <c r="G73" s="242"/>
      <c r="H73" s="6"/>
      <c r="I73" s="218"/>
      <c r="J73" s="219"/>
      <c r="K73" s="220"/>
    </row>
    <row r="74" spans="1:11" s="3" customFormat="1" ht="35.1" customHeight="1" x14ac:dyDescent="0.25">
      <c r="A74" s="222" t="s">
        <v>21</v>
      </c>
      <c r="B74" s="223"/>
      <c r="C74" s="224"/>
      <c r="D74" s="202">
        <f>SUM(D75:E75)</f>
        <v>0</v>
      </c>
      <c r="E74" s="203"/>
      <c r="F74" s="202">
        <f>SUM(F75:G78)</f>
        <v>40258.11</v>
      </c>
      <c r="G74" s="203"/>
      <c r="H74" s="103">
        <f>SUM(H75:H78)</f>
        <v>40258.11</v>
      </c>
      <c r="I74" s="221"/>
      <c r="J74" s="221"/>
      <c r="K74" s="221"/>
    </row>
    <row r="75" spans="1:11" s="3" customFormat="1" ht="18.75" customHeight="1" x14ac:dyDescent="0.25">
      <c r="A75" s="227" t="s">
        <v>191</v>
      </c>
      <c r="B75" s="230"/>
      <c r="C75" s="231"/>
      <c r="D75" s="215"/>
      <c r="E75" s="216"/>
      <c r="F75" s="215">
        <f>D75+H75</f>
        <v>8500</v>
      </c>
      <c r="G75" s="217"/>
      <c r="H75" s="13">
        <v>8500</v>
      </c>
      <c r="I75" s="292" t="s">
        <v>222</v>
      </c>
      <c r="J75" s="293"/>
      <c r="K75" s="294"/>
    </row>
    <row r="76" spans="1:11" s="3" customFormat="1" ht="19.5" customHeight="1" x14ac:dyDescent="0.25">
      <c r="A76" s="227" t="s">
        <v>192</v>
      </c>
      <c r="B76" s="230"/>
      <c r="C76" s="231"/>
      <c r="D76" s="215"/>
      <c r="E76" s="216"/>
      <c r="F76" s="215">
        <f t="shared" ref="F76:F78" si="3">D76+H76</f>
        <v>11900</v>
      </c>
      <c r="G76" s="217"/>
      <c r="H76" s="13">
        <v>11900</v>
      </c>
      <c r="I76" s="289"/>
      <c r="J76" s="290"/>
      <c r="K76" s="291"/>
    </row>
    <row r="77" spans="1:11" s="3" customFormat="1" ht="42.75" customHeight="1" x14ac:dyDescent="0.25">
      <c r="A77" s="227" t="s">
        <v>193</v>
      </c>
      <c r="B77" s="230"/>
      <c r="C77" s="231"/>
      <c r="D77" s="215"/>
      <c r="E77" s="216"/>
      <c r="F77" s="215">
        <f t="shared" si="3"/>
        <v>1858.11</v>
      </c>
      <c r="G77" s="217"/>
      <c r="H77" s="13">
        <v>1858.11</v>
      </c>
      <c r="I77" s="218" t="s">
        <v>212</v>
      </c>
      <c r="J77" s="219"/>
      <c r="K77" s="220"/>
    </row>
    <row r="78" spans="1:11" s="3" customFormat="1" ht="42.75" customHeight="1" x14ac:dyDescent="0.25">
      <c r="A78" s="227" t="s">
        <v>203</v>
      </c>
      <c r="B78" s="230"/>
      <c r="C78" s="231"/>
      <c r="D78" s="215"/>
      <c r="E78" s="216"/>
      <c r="F78" s="215">
        <f t="shared" si="3"/>
        <v>18000</v>
      </c>
      <c r="G78" s="217"/>
      <c r="H78" s="13">
        <v>18000</v>
      </c>
      <c r="I78" s="218" t="s">
        <v>213</v>
      </c>
      <c r="J78" s="219"/>
      <c r="K78" s="220"/>
    </row>
    <row r="79" spans="1:11" s="3" customFormat="1" ht="27" customHeight="1" x14ac:dyDescent="0.25">
      <c r="A79" s="333" t="s">
        <v>173</v>
      </c>
      <c r="B79" s="334"/>
      <c r="C79" s="335"/>
      <c r="D79" s="202">
        <f>D80+D81+D82</f>
        <v>309890.48</v>
      </c>
      <c r="E79" s="265"/>
      <c r="F79" s="202">
        <f>F80+F81+F82</f>
        <v>309890.48</v>
      </c>
      <c r="G79" s="203"/>
      <c r="H79" s="82"/>
      <c r="I79" s="336"/>
      <c r="J79" s="337"/>
      <c r="K79" s="338"/>
    </row>
    <row r="80" spans="1:11" s="3" customFormat="1" ht="15" customHeight="1" x14ac:dyDescent="0.25">
      <c r="A80" s="227" t="s">
        <v>46</v>
      </c>
      <c r="B80" s="230"/>
      <c r="C80" s="231"/>
      <c r="D80" s="215">
        <v>1600</v>
      </c>
      <c r="E80" s="216"/>
      <c r="F80" s="215">
        <f t="shared" ref="F80:F89" si="4">D80+H80</f>
        <v>1600</v>
      </c>
      <c r="G80" s="217"/>
      <c r="H80" s="15"/>
      <c r="I80" s="232"/>
      <c r="J80" s="233"/>
      <c r="K80" s="234"/>
    </row>
    <row r="81" spans="1:11" s="3" customFormat="1" ht="20.25" customHeight="1" x14ac:dyDescent="0.25">
      <c r="A81" s="227" t="s">
        <v>132</v>
      </c>
      <c r="B81" s="230"/>
      <c r="C81" s="231"/>
      <c r="D81" s="215">
        <v>8290.48</v>
      </c>
      <c r="E81" s="216"/>
      <c r="F81" s="215">
        <f t="shared" si="4"/>
        <v>8290.48</v>
      </c>
      <c r="G81" s="217"/>
      <c r="H81" s="59"/>
      <c r="I81" s="218"/>
      <c r="J81" s="219"/>
      <c r="K81" s="220"/>
    </row>
    <row r="82" spans="1:11" s="3" customFormat="1" ht="15" customHeight="1" x14ac:dyDescent="0.25">
      <c r="A82" s="227" t="s">
        <v>133</v>
      </c>
      <c r="B82" s="230"/>
      <c r="C82" s="231"/>
      <c r="D82" s="215">
        <v>300000</v>
      </c>
      <c r="E82" s="216"/>
      <c r="F82" s="215">
        <f>D82+H82</f>
        <v>300000</v>
      </c>
      <c r="G82" s="217"/>
      <c r="H82" s="13"/>
      <c r="I82" s="218"/>
      <c r="J82" s="219"/>
      <c r="K82" s="220"/>
    </row>
    <row r="83" spans="1:11" ht="35.1" customHeight="1" x14ac:dyDescent="0.25">
      <c r="A83" s="222" t="s">
        <v>140</v>
      </c>
      <c r="B83" s="223"/>
      <c r="C83" s="224"/>
      <c r="D83" s="202">
        <f>D84+D85+D86+D87</f>
        <v>51474.22</v>
      </c>
      <c r="E83" s="203"/>
      <c r="F83" s="202">
        <f t="shared" ref="F83" si="5">D83+H83</f>
        <v>58248.18</v>
      </c>
      <c r="G83" s="204"/>
      <c r="H83" s="103">
        <f>H84+H85+H86+H87</f>
        <v>6773.96</v>
      </c>
      <c r="I83" s="197"/>
      <c r="J83" s="197"/>
      <c r="K83" s="197"/>
    </row>
    <row r="84" spans="1:11" s="3" customFormat="1" ht="96" customHeight="1" x14ac:dyDescent="0.25">
      <c r="A84" s="227" t="s">
        <v>116</v>
      </c>
      <c r="B84" s="230"/>
      <c r="C84" s="231"/>
      <c r="D84" s="215">
        <v>11125</v>
      </c>
      <c r="E84" s="216"/>
      <c r="F84" s="215">
        <f t="shared" si="4"/>
        <v>11125</v>
      </c>
      <c r="G84" s="217"/>
      <c r="H84" s="4"/>
      <c r="I84" s="232"/>
      <c r="J84" s="233"/>
      <c r="K84" s="234"/>
    </row>
    <row r="85" spans="1:11" s="3" customFormat="1" ht="177.75" customHeight="1" x14ac:dyDescent="0.25">
      <c r="A85" s="227" t="s">
        <v>156</v>
      </c>
      <c r="B85" s="230"/>
      <c r="C85" s="231"/>
      <c r="D85" s="215">
        <v>18500</v>
      </c>
      <c r="E85" s="216"/>
      <c r="F85" s="235">
        <f t="shared" si="4"/>
        <v>25273.96</v>
      </c>
      <c r="G85" s="345"/>
      <c r="H85" s="80">
        <v>6773.96</v>
      </c>
      <c r="I85" s="218" t="s">
        <v>204</v>
      </c>
      <c r="J85" s="219"/>
      <c r="K85" s="220"/>
    </row>
    <row r="86" spans="1:11" s="3" customFormat="1" ht="34.5" customHeight="1" x14ac:dyDescent="0.25">
      <c r="A86" s="227" t="s">
        <v>113</v>
      </c>
      <c r="B86" s="230"/>
      <c r="C86" s="231"/>
      <c r="D86" s="215">
        <v>8604.2199999999993</v>
      </c>
      <c r="E86" s="216"/>
      <c r="F86" s="215">
        <f t="shared" si="4"/>
        <v>8604.2199999999993</v>
      </c>
      <c r="G86" s="217"/>
      <c r="H86" s="14"/>
      <c r="I86" s="205"/>
      <c r="J86" s="274"/>
      <c r="K86" s="275"/>
    </row>
    <row r="87" spans="1:11" s="3" customFormat="1" ht="81.75" customHeight="1" x14ac:dyDescent="0.25">
      <c r="A87" s="227" t="s">
        <v>114</v>
      </c>
      <c r="B87" s="230"/>
      <c r="C87" s="231"/>
      <c r="D87" s="215">
        <v>13245</v>
      </c>
      <c r="E87" s="216"/>
      <c r="F87" s="215">
        <f t="shared" si="4"/>
        <v>13245</v>
      </c>
      <c r="G87" s="217"/>
      <c r="H87" s="15"/>
      <c r="I87" s="232"/>
      <c r="J87" s="233"/>
      <c r="K87" s="234"/>
    </row>
    <row r="88" spans="1:11" ht="58.5" customHeight="1" x14ac:dyDescent="0.25">
      <c r="A88" s="222" t="s">
        <v>174</v>
      </c>
      <c r="B88" s="223"/>
      <c r="C88" s="224"/>
      <c r="D88" s="202">
        <f>D89</f>
        <v>2451.1999999999998</v>
      </c>
      <c r="E88" s="203"/>
      <c r="F88" s="202">
        <f>F89</f>
        <v>2451.1999999999998</v>
      </c>
      <c r="G88" s="204"/>
      <c r="H88" s="103">
        <f>H89</f>
        <v>0</v>
      </c>
      <c r="I88" s="197"/>
      <c r="J88" s="197"/>
      <c r="K88" s="197"/>
    </row>
    <row r="89" spans="1:11" s="3" customFormat="1" ht="75" customHeight="1" x14ac:dyDescent="0.25">
      <c r="A89" s="227" t="s">
        <v>134</v>
      </c>
      <c r="B89" s="230"/>
      <c r="C89" s="231"/>
      <c r="D89" s="215">
        <v>2451.1999999999998</v>
      </c>
      <c r="E89" s="216"/>
      <c r="F89" s="215">
        <f t="shared" si="4"/>
        <v>2451.1999999999998</v>
      </c>
      <c r="G89" s="217"/>
      <c r="H89" s="5"/>
      <c r="I89" s="218"/>
      <c r="J89" s="219"/>
      <c r="K89" s="220"/>
    </row>
    <row r="90" spans="1:11" s="3" customFormat="1" x14ac:dyDescent="0.25">
      <c r="A90" s="245" t="s">
        <v>11</v>
      </c>
      <c r="B90" s="245"/>
      <c r="C90" s="245"/>
      <c r="D90" s="246">
        <f>D35+D36+D37+D43+D47+D59+D79+D83+D88</f>
        <v>8050775</v>
      </c>
      <c r="E90" s="247"/>
      <c r="F90" s="246">
        <f>F35+F36+F37+F43+F47+F59+F74+F79+F83+F88</f>
        <v>8050775.0000000009</v>
      </c>
      <c r="G90" s="247"/>
      <c r="H90" s="105">
        <f>H35+H36+H37+H43+H47+H59+H74+H79+H83+H88</f>
        <v>9.0949470177292824E-13</v>
      </c>
      <c r="I90" s="197"/>
      <c r="J90" s="197"/>
      <c r="K90" s="197"/>
    </row>
    <row r="91" spans="1:11" s="3" customFormat="1" x14ac:dyDescent="0.25">
      <c r="A91" s="10"/>
      <c r="B91" s="10"/>
      <c r="C91" s="10"/>
      <c r="D91" s="11"/>
      <c r="E91" s="11"/>
      <c r="F91" s="11"/>
      <c r="G91" s="11"/>
      <c r="H91" s="11"/>
      <c r="I91" s="12"/>
      <c r="J91" s="12"/>
      <c r="K91" s="12"/>
    </row>
    <row r="93" spans="1:11" x14ac:dyDescent="0.25">
      <c r="A93" s="248" t="s">
        <v>23</v>
      </c>
      <c r="B93" s="248"/>
      <c r="C93" s="248"/>
      <c r="D93" s="248"/>
      <c r="E93" s="248"/>
      <c r="F93" s="248"/>
      <c r="G93" s="248"/>
      <c r="H93" s="248"/>
      <c r="I93" s="248"/>
      <c r="J93" s="248"/>
      <c r="K93" s="248"/>
    </row>
    <row r="94" spans="1:11" ht="8.25" customHeight="1" x14ac:dyDescent="0.25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</row>
    <row r="95" spans="1:11" x14ac:dyDescent="0.25">
      <c r="A95" s="197"/>
      <c r="B95" s="197"/>
      <c r="C95" s="197"/>
      <c r="D95" s="182" t="s">
        <v>5</v>
      </c>
      <c r="E95" s="182"/>
      <c r="F95" s="182" t="s">
        <v>6</v>
      </c>
      <c r="G95" s="182"/>
      <c r="H95" s="99" t="s">
        <v>14</v>
      </c>
      <c r="I95" s="198" t="s">
        <v>13</v>
      </c>
      <c r="J95" s="199"/>
      <c r="K95" s="200"/>
    </row>
    <row r="96" spans="1:11" ht="33" customHeight="1" x14ac:dyDescent="0.25">
      <c r="A96" s="222" t="s">
        <v>19</v>
      </c>
      <c r="B96" s="223"/>
      <c r="C96" s="224"/>
      <c r="D96" s="202">
        <f>SUM(D97:E101)</f>
        <v>649020</v>
      </c>
      <c r="E96" s="204"/>
      <c r="F96" s="202">
        <f>SUM(F97:G101)</f>
        <v>649020</v>
      </c>
      <c r="G96" s="204"/>
      <c r="H96" s="103">
        <f>H101</f>
        <v>0</v>
      </c>
      <c r="I96" s="299"/>
      <c r="J96" s="328"/>
      <c r="K96" s="329"/>
    </row>
    <row r="97" spans="1:11" ht="39.75" customHeight="1" x14ac:dyDescent="0.25">
      <c r="A97" s="227" t="s">
        <v>135</v>
      </c>
      <c r="B97" s="297"/>
      <c r="C97" s="298"/>
      <c r="D97" s="215">
        <v>163833.60000000001</v>
      </c>
      <c r="E97" s="216"/>
      <c r="F97" s="215">
        <v>163833.60000000001</v>
      </c>
      <c r="G97" s="216"/>
      <c r="H97" s="19"/>
      <c r="I97" s="299"/>
      <c r="J97" s="328"/>
      <c r="K97" s="329"/>
    </row>
    <row r="98" spans="1:11" ht="23.25" customHeight="1" x14ac:dyDescent="0.25">
      <c r="A98" s="227" t="s">
        <v>136</v>
      </c>
      <c r="B98" s="228"/>
      <c r="C98" s="229"/>
      <c r="D98" s="215">
        <v>99985</v>
      </c>
      <c r="E98" s="214"/>
      <c r="F98" s="215">
        <v>99985</v>
      </c>
      <c r="G98" s="214"/>
      <c r="H98" s="19"/>
      <c r="I98" s="299"/>
      <c r="J98" s="328"/>
      <c r="K98" s="329"/>
    </row>
    <row r="99" spans="1:11" ht="15" customHeight="1" x14ac:dyDescent="0.25">
      <c r="A99" s="227" t="s">
        <v>137</v>
      </c>
      <c r="B99" s="228"/>
      <c r="C99" s="229"/>
      <c r="D99" s="215">
        <v>24795.13</v>
      </c>
      <c r="E99" s="214"/>
      <c r="F99" s="215">
        <v>24795.13</v>
      </c>
      <c r="G99" s="214"/>
      <c r="H99" s="19"/>
      <c r="I99" s="299"/>
      <c r="J99" s="328"/>
      <c r="K99" s="329"/>
    </row>
    <row r="100" spans="1:11" ht="26.25" customHeight="1" x14ac:dyDescent="0.25">
      <c r="A100" s="227" t="s">
        <v>138</v>
      </c>
      <c r="B100" s="228"/>
      <c r="C100" s="229"/>
      <c r="D100" s="215">
        <v>28406.27</v>
      </c>
      <c r="E100" s="214"/>
      <c r="F100" s="215">
        <f>D100+H100</f>
        <v>28406.27</v>
      </c>
      <c r="G100" s="214"/>
      <c r="H100" s="19"/>
      <c r="I100" s="299"/>
      <c r="J100" s="328"/>
      <c r="K100" s="329"/>
    </row>
    <row r="101" spans="1:11" ht="25.5" customHeight="1" x14ac:dyDescent="0.25">
      <c r="A101" s="227" t="s">
        <v>167</v>
      </c>
      <c r="B101" s="228"/>
      <c r="C101" s="229"/>
      <c r="D101" s="215">
        <v>332000</v>
      </c>
      <c r="E101" s="214"/>
      <c r="F101" s="215">
        <f>D101+H101</f>
        <v>332000</v>
      </c>
      <c r="G101" s="214"/>
      <c r="H101" s="6"/>
      <c r="I101" s="330"/>
      <c r="J101" s="331"/>
      <c r="K101" s="332"/>
    </row>
    <row r="102" spans="1:11" ht="25.5" customHeight="1" x14ac:dyDescent="0.25">
      <c r="A102" s="346" t="s">
        <v>198</v>
      </c>
      <c r="B102" s="347"/>
      <c r="C102" s="348"/>
      <c r="D102" s="349">
        <v>499007.48</v>
      </c>
      <c r="E102" s="350"/>
      <c r="F102" s="349">
        <f>D102+H102</f>
        <v>499007.48</v>
      </c>
      <c r="G102" s="350"/>
      <c r="H102" s="117"/>
      <c r="I102" s="330"/>
      <c r="J102" s="331"/>
      <c r="K102" s="332"/>
    </row>
    <row r="103" spans="1:11" ht="25.5" customHeight="1" x14ac:dyDescent="0.25">
      <c r="A103" s="346" t="s">
        <v>199</v>
      </c>
      <c r="B103" s="347"/>
      <c r="C103" s="348"/>
      <c r="D103" s="349">
        <v>121252.52</v>
      </c>
      <c r="E103" s="350"/>
      <c r="F103" s="349">
        <f>D103+H103</f>
        <v>121252.52</v>
      </c>
      <c r="G103" s="350"/>
      <c r="H103" s="117"/>
      <c r="I103" s="330"/>
      <c r="J103" s="331"/>
      <c r="K103" s="332"/>
    </row>
    <row r="104" spans="1:11" s="3" customFormat="1" ht="35.1" customHeight="1" x14ac:dyDescent="0.25">
      <c r="A104" s="222" t="s">
        <v>20</v>
      </c>
      <c r="B104" s="223"/>
      <c r="C104" s="224"/>
      <c r="D104" s="202">
        <f>D105</f>
        <v>6000</v>
      </c>
      <c r="E104" s="203"/>
      <c r="F104" s="202">
        <f>F105</f>
        <v>6000</v>
      </c>
      <c r="G104" s="203"/>
      <c r="H104" s="111"/>
      <c r="I104" s="299"/>
      <c r="J104" s="328"/>
      <c r="K104" s="329"/>
    </row>
    <row r="105" spans="1:11" ht="36.75" customHeight="1" x14ac:dyDescent="0.25">
      <c r="A105" s="227" t="s">
        <v>97</v>
      </c>
      <c r="B105" s="230"/>
      <c r="C105" s="231"/>
      <c r="D105" s="215">
        <v>6000</v>
      </c>
      <c r="E105" s="216"/>
      <c r="F105" s="215">
        <f>D105+H105</f>
        <v>6000</v>
      </c>
      <c r="G105" s="216"/>
      <c r="H105" s="13"/>
      <c r="I105" s="299"/>
      <c r="J105" s="328"/>
      <c r="K105" s="329"/>
    </row>
    <row r="106" spans="1:11" ht="27.75" customHeight="1" x14ac:dyDescent="0.25">
      <c r="A106" s="222" t="s">
        <v>21</v>
      </c>
      <c r="B106" s="223"/>
      <c r="C106" s="224"/>
      <c r="D106" s="202">
        <f>D107+D108</f>
        <v>389600</v>
      </c>
      <c r="E106" s="351"/>
      <c r="F106" s="202">
        <f>F107+F108</f>
        <v>389600</v>
      </c>
      <c r="G106" s="265"/>
      <c r="H106" s="77">
        <f>SUM(H107:H108)</f>
        <v>0</v>
      </c>
      <c r="I106" s="299"/>
      <c r="J106" s="328"/>
      <c r="K106" s="329"/>
    </row>
    <row r="107" spans="1:11" ht="15" customHeight="1" x14ac:dyDescent="0.25">
      <c r="A107" s="227" t="s">
        <v>151</v>
      </c>
      <c r="B107" s="230"/>
      <c r="C107" s="231"/>
      <c r="D107" s="252">
        <v>350000</v>
      </c>
      <c r="E107" s="253"/>
      <c r="F107" s="215">
        <f>D107+H107</f>
        <v>350000</v>
      </c>
      <c r="G107" s="216"/>
      <c r="H107" s="5"/>
      <c r="I107" s="353"/>
      <c r="J107" s="354"/>
      <c r="K107" s="355"/>
    </row>
    <row r="108" spans="1:11" ht="14.25" customHeight="1" x14ac:dyDescent="0.25">
      <c r="A108" s="227" t="s">
        <v>157</v>
      </c>
      <c r="B108" s="230"/>
      <c r="C108" s="231"/>
      <c r="D108" s="215">
        <v>39600</v>
      </c>
      <c r="E108" s="352"/>
      <c r="F108" s="215">
        <f t="shared" ref="F108" si="6">D108+H108</f>
        <v>39600</v>
      </c>
      <c r="G108" s="216"/>
      <c r="H108" s="5"/>
      <c r="I108" s="342"/>
      <c r="J108" s="343"/>
      <c r="K108" s="344"/>
    </row>
    <row r="109" spans="1:11" ht="15" customHeight="1" x14ac:dyDescent="0.25">
      <c r="A109" s="245" t="s">
        <v>11</v>
      </c>
      <c r="B109" s="245"/>
      <c r="C109" s="245"/>
      <c r="D109" s="246">
        <f>D96+D104+D106+D102+D103</f>
        <v>1664880</v>
      </c>
      <c r="E109" s="247"/>
      <c r="F109" s="246">
        <f>F96+F104+F106+F102+F103</f>
        <v>1664880</v>
      </c>
      <c r="G109" s="247"/>
      <c r="H109" s="105">
        <f>H96+H106</f>
        <v>0</v>
      </c>
      <c r="I109" s="197"/>
      <c r="J109" s="197"/>
      <c r="K109" s="197"/>
    </row>
    <row r="110" spans="1:11" x14ac:dyDescent="0.25">
      <c r="A110" s="10"/>
      <c r="B110" s="10"/>
      <c r="C110" s="10"/>
      <c r="D110" s="11"/>
      <c r="E110" s="11"/>
      <c r="F110" s="11"/>
      <c r="G110" s="11"/>
      <c r="H110" s="11"/>
      <c r="I110" s="12"/>
      <c r="J110" s="12"/>
      <c r="K110" s="12"/>
    </row>
    <row r="111" spans="1:11" ht="16.5" customHeight="1" x14ac:dyDescent="0.25">
      <c r="A111" s="261" t="s">
        <v>24</v>
      </c>
      <c r="B111" s="261"/>
      <c r="C111" s="261"/>
      <c r="D111" s="261"/>
      <c r="E111" s="261"/>
      <c r="F111" s="261"/>
      <c r="G111" s="261"/>
      <c r="H111" s="261"/>
      <c r="I111" s="261"/>
      <c r="J111" s="261"/>
      <c r="K111" s="261"/>
    </row>
    <row r="113" spans="1:11" x14ac:dyDescent="0.25">
      <c r="A113" s="197"/>
      <c r="B113" s="197"/>
      <c r="C113" s="197"/>
      <c r="D113" s="182" t="s">
        <v>5</v>
      </c>
      <c r="E113" s="182"/>
      <c r="F113" s="182" t="s">
        <v>6</v>
      </c>
      <c r="G113" s="182"/>
      <c r="H113" s="99" t="s">
        <v>14</v>
      </c>
      <c r="I113" s="198" t="s">
        <v>13</v>
      </c>
      <c r="J113" s="199"/>
      <c r="K113" s="200"/>
    </row>
    <row r="114" spans="1:11" ht="35.1" customHeight="1" x14ac:dyDescent="0.25">
      <c r="A114" s="262" t="s">
        <v>15</v>
      </c>
      <c r="B114" s="262"/>
      <c r="C114" s="262"/>
      <c r="D114" s="202">
        <v>375261.68</v>
      </c>
      <c r="E114" s="203"/>
      <c r="F114" s="202">
        <f>D114+H114</f>
        <v>305261.68</v>
      </c>
      <c r="G114" s="204"/>
      <c r="H114" s="116">
        <v>-70000</v>
      </c>
      <c r="I114" s="292" t="s">
        <v>214</v>
      </c>
      <c r="J114" s="364"/>
      <c r="K114" s="365"/>
    </row>
    <row r="115" spans="1:11" ht="35.1" customHeight="1" x14ac:dyDescent="0.25">
      <c r="A115" s="255" t="s">
        <v>16</v>
      </c>
      <c r="B115" s="256"/>
      <c r="C115" s="257"/>
      <c r="D115" s="202">
        <v>113329.03</v>
      </c>
      <c r="E115" s="203"/>
      <c r="F115" s="202">
        <f>D115+H115</f>
        <v>92189.03</v>
      </c>
      <c r="G115" s="204"/>
      <c r="H115" s="116">
        <v>-21140</v>
      </c>
      <c r="I115" s="366"/>
      <c r="J115" s="367"/>
      <c r="K115" s="368"/>
    </row>
    <row r="116" spans="1:11" s="3" customFormat="1" ht="35.1" customHeight="1" x14ac:dyDescent="0.25">
      <c r="A116" s="222" t="s">
        <v>19</v>
      </c>
      <c r="B116" s="223"/>
      <c r="C116" s="224"/>
      <c r="D116" s="202">
        <f>D117</f>
        <v>20874</v>
      </c>
      <c r="E116" s="203"/>
      <c r="F116" s="202">
        <f>F117</f>
        <v>20874</v>
      </c>
      <c r="G116" s="203"/>
      <c r="H116" s="103">
        <f>SUM(H117:H117)</f>
        <v>0</v>
      </c>
      <c r="I116" s="205"/>
      <c r="J116" s="206"/>
      <c r="K116" s="207"/>
    </row>
    <row r="117" spans="1:11" s="3" customFormat="1" ht="39.75" customHeight="1" x14ac:dyDescent="0.25">
      <c r="A117" s="227" t="s">
        <v>72</v>
      </c>
      <c r="B117" s="230"/>
      <c r="C117" s="231"/>
      <c r="D117" s="235">
        <v>20874</v>
      </c>
      <c r="E117" s="236"/>
      <c r="F117" s="215">
        <f t="shared" ref="F117:F127" si="7">D117+H117</f>
        <v>20874</v>
      </c>
      <c r="G117" s="217"/>
      <c r="H117" s="5"/>
      <c r="I117" s="218"/>
      <c r="J117" s="219"/>
      <c r="K117" s="220"/>
    </row>
    <row r="118" spans="1:11" ht="35.1" customHeight="1" x14ac:dyDescent="0.25">
      <c r="A118" s="222" t="s">
        <v>20</v>
      </c>
      <c r="B118" s="223"/>
      <c r="C118" s="224"/>
      <c r="D118" s="202">
        <f>SUM(D119:E122)</f>
        <v>1099200</v>
      </c>
      <c r="E118" s="203"/>
      <c r="F118" s="202">
        <f>D118+H118</f>
        <v>1189200</v>
      </c>
      <c r="G118" s="204"/>
      <c r="H118" s="103">
        <f>SUM(H119:H123)</f>
        <v>90000</v>
      </c>
      <c r="I118" s="197"/>
      <c r="J118" s="197"/>
      <c r="K118" s="197"/>
    </row>
    <row r="119" spans="1:11" s="3" customFormat="1" ht="35.25" customHeight="1" x14ac:dyDescent="0.25">
      <c r="A119" s="268" t="s">
        <v>152</v>
      </c>
      <c r="B119" s="269"/>
      <c r="C119" s="270"/>
      <c r="D119" s="215">
        <v>310800</v>
      </c>
      <c r="E119" s="216"/>
      <c r="F119" s="215">
        <f t="shared" si="7"/>
        <v>310800</v>
      </c>
      <c r="G119" s="214"/>
      <c r="H119" s="5"/>
      <c r="I119" s="356"/>
      <c r="J119" s="357"/>
      <c r="K119" s="358"/>
    </row>
    <row r="120" spans="1:11" s="3" customFormat="1" ht="33" customHeight="1" x14ac:dyDescent="0.25">
      <c r="A120" s="227" t="s">
        <v>74</v>
      </c>
      <c r="B120" s="230"/>
      <c r="C120" s="231"/>
      <c r="D120" s="215">
        <v>546000</v>
      </c>
      <c r="E120" s="216"/>
      <c r="F120" s="215">
        <f t="shared" si="7"/>
        <v>546000</v>
      </c>
      <c r="G120" s="214"/>
      <c r="H120" s="5"/>
      <c r="I120" s="323"/>
      <c r="J120" s="359"/>
      <c r="K120" s="360"/>
    </row>
    <row r="121" spans="1:11" s="3" customFormat="1" ht="35.25" customHeight="1" x14ac:dyDescent="0.25">
      <c r="A121" s="227" t="s">
        <v>47</v>
      </c>
      <c r="B121" s="230"/>
      <c r="C121" s="231"/>
      <c r="D121" s="215">
        <v>194400</v>
      </c>
      <c r="E121" s="216"/>
      <c r="F121" s="215">
        <f t="shared" si="7"/>
        <v>194400</v>
      </c>
      <c r="G121" s="214"/>
      <c r="H121" s="17"/>
      <c r="I121" s="205"/>
      <c r="J121" s="206"/>
      <c r="K121" s="207"/>
    </row>
    <row r="122" spans="1:11" s="3" customFormat="1" ht="37.5" customHeight="1" x14ac:dyDescent="0.25">
      <c r="A122" s="227" t="s">
        <v>85</v>
      </c>
      <c r="B122" s="230"/>
      <c r="C122" s="231"/>
      <c r="D122" s="215">
        <v>48000</v>
      </c>
      <c r="E122" s="216"/>
      <c r="F122" s="215">
        <f t="shared" si="7"/>
        <v>48000</v>
      </c>
      <c r="G122" s="214"/>
      <c r="H122" s="5"/>
      <c r="I122" s="205"/>
      <c r="J122" s="274"/>
      <c r="K122" s="275"/>
    </row>
    <row r="123" spans="1:11" s="3" customFormat="1" ht="63.75" customHeight="1" x14ac:dyDescent="0.25">
      <c r="A123" s="227" t="s">
        <v>200</v>
      </c>
      <c r="B123" s="230"/>
      <c r="C123" s="231"/>
      <c r="D123" s="215"/>
      <c r="E123" s="216"/>
      <c r="F123" s="215">
        <f t="shared" si="7"/>
        <v>90000</v>
      </c>
      <c r="G123" s="214"/>
      <c r="H123" s="13">
        <v>90000</v>
      </c>
      <c r="I123" s="205" t="s">
        <v>206</v>
      </c>
      <c r="J123" s="274"/>
      <c r="K123" s="275"/>
    </row>
    <row r="124" spans="1:11" ht="35.1" customHeight="1" x14ac:dyDescent="0.25">
      <c r="A124" s="222" t="s">
        <v>64</v>
      </c>
      <c r="B124" s="223"/>
      <c r="C124" s="224"/>
      <c r="D124" s="202">
        <f>D125</f>
        <v>11520</v>
      </c>
      <c r="E124" s="203"/>
      <c r="F124" s="202">
        <f t="shared" si="7"/>
        <v>4872.96</v>
      </c>
      <c r="G124" s="204"/>
      <c r="H124" s="103">
        <f>H125</f>
        <v>-6647.04</v>
      </c>
      <c r="I124" s="197"/>
      <c r="J124" s="197"/>
      <c r="K124" s="197"/>
    </row>
    <row r="125" spans="1:11" s="3" customFormat="1" ht="40.5" customHeight="1" x14ac:dyDescent="0.25">
      <c r="A125" s="227" t="s">
        <v>76</v>
      </c>
      <c r="B125" s="230"/>
      <c r="C125" s="231"/>
      <c r="D125" s="215">
        <v>11520</v>
      </c>
      <c r="E125" s="216"/>
      <c r="F125" s="215">
        <f t="shared" si="7"/>
        <v>4872.96</v>
      </c>
      <c r="G125" s="214"/>
      <c r="H125" s="18">
        <v>-6647.04</v>
      </c>
      <c r="I125" s="218" t="s">
        <v>215</v>
      </c>
      <c r="J125" s="219"/>
      <c r="K125" s="220"/>
    </row>
    <row r="126" spans="1:11" ht="35.1" customHeight="1" x14ac:dyDescent="0.25">
      <c r="A126" s="222" t="s">
        <v>51</v>
      </c>
      <c r="B126" s="223"/>
      <c r="C126" s="224"/>
      <c r="D126" s="202">
        <f>SUM(D127:E129)</f>
        <v>115744.45999999999</v>
      </c>
      <c r="E126" s="265"/>
      <c r="F126" s="202">
        <f t="shared" si="7"/>
        <v>115744.45999999999</v>
      </c>
      <c r="G126" s="266"/>
      <c r="H126" s="103">
        <f>SUM(H127:H129)</f>
        <v>0</v>
      </c>
      <c r="I126" s="232"/>
      <c r="J126" s="233"/>
      <c r="K126" s="234"/>
    </row>
    <row r="127" spans="1:11" ht="24" customHeight="1" x14ac:dyDescent="0.25">
      <c r="A127" s="227" t="s">
        <v>48</v>
      </c>
      <c r="B127" s="230"/>
      <c r="C127" s="231"/>
      <c r="D127" s="215">
        <v>111439.12</v>
      </c>
      <c r="E127" s="216"/>
      <c r="F127" s="215">
        <f t="shared" si="7"/>
        <v>111439.12</v>
      </c>
      <c r="G127" s="216"/>
      <c r="H127" s="5"/>
      <c r="I127" s="218"/>
      <c r="J127" s="219"/>
      <c r="K127" s="220"/>
    </row>
    <row r="128" spans="1:11" ht="28.5" customHeight="1" x14ac:dyDescent="0.25">
      <c r="A128" s="227" t="s">
        <v>50</v>
      </c>
      <c r="B128" s="230"/>
      <c r="C128" s="231"/>
      <c r="D128" s="215">
        <v>1880.34</v>
      </c>
      <c r="E128" s="216"/>
      <c r="F128" s="215">
        <v>1880.34</v>
      </c>
      <c r="G128" s="216"/>
      <c r="H128" s="13"/>
      <c r="I128" s="218"/>
      <c r="J128" s="219"/>
      <c r="K128" s="220"/>
    </row>
    <row r="129" spans="1:11" ht="24" customHeight="1" x14ac:dyDescent="0.25">
      <c r="A129" s="227" t="s">
        <v>49</v>
      </c>
      <c r="B129" s="230"/>
      <c r="C129" s="231"/>
      <c r="D129" s="215">
        <v>2425</v>
      </c>
      <c r="E129" s="216"/>
      <c r="F129" s="215">
        <f>D129+H129</f>
        <v>2425</v>
      </c>
      <c r="G129" s="216"/>
      <c r="H129" s="5"/>
      <c r="I129" s="218"/>
      <c r="J129" s="219"/>
      <c r="K129" s="220"/>
    </row>
    <row r="130" spans="1:11" ht="35.1" customHeight="1" x14ac:dyDescent="0.25">
      <c r="A130" s="222" t="s">
        <v>52</v>
      </c>
      <c r="B130" s="223"/>
      <c r="C130" s="224"/>
      <c r="D130" s="202">
        <v>30000</v>
      </c>
      <c r="E130" s="203"/>
      <c r="F130" s="202">
        <f>D130+H130</f>
        <v>30000</v>
      </c>
      <c r="G130" s="204"/>
      <c r="H130" s="111"/>
      <c r="I130" s="218"/>
      <c r="J130" s="219"/>
      <c r="K130" s="220"/>
    </row>
    <row r="131" spans="1:11" s="3" customFormat="1" ht="35.1" customHeight="1" x14ac:dyDescent="0.25">
      <c r="A131" s="222" t="s">
        <v>21</v>
      </c>
      <c r="B131" s="223"/>
      <c r="C131" s="224"/>
      <c r="D131" s="202">
        <f>D132+D133</f>
        <v>20000</v>
      </c>
      <c r="E131" s="203"/>
      <c r="F131" s="202">
        <f>D131+H131</f>
        <v>20000</v>
      </c>
      <c r="G131" s="203"/>
      <c r="H131" s="103">
        <f>SUM(H132:H133)</f>
        <v>0</v>
      </c>
      <c r="I131" s="221"/>
      <c r="J131" s="221"/>
      <c r="K131" s="221"/>
    </row>
    <row r="132" spans="1:11" s="3" customFormat="1" ht="38.25" customHeight="1" x14ac:dyDescent="0.25">
      <c r="A132" s="227" t="s">
        <v>78</v>
      </c>
      <c r="B132" s="230"/>
      <c r="C132" s="231"/>
      <c r="D132" s="215">
        <v>15000</v>
      </c>
      <c r="E132" s="216"/>
      <c r="F132" s="215">
        <f t="shared" ref="F132:F140" si="8">D132+H132</f>
        <v>12500</v>
      </c>
      <c r="G132" s="217"/>
      <c r="H132" s="13">
        <v>-2500</v>
      </c>
      <c r="I132" s="218" t="s">
        <v>215</v>
      </c>
      <c r="J132" s="219"/>
      <c r="K132" s="220"/>
    </row>
    <row r="133" spans="1:11" s="3" customFormat="1" ht="39.75" customHeight="1" x14ac:dyDescent="0.25">
      <c r="A133" s="227" t="s">
        <v>154</v>
      </c>
      <c r="B133" s="230"/>
      <c r="C133" s="231"/>
      <c r="D133" s="215">
        <v>5000</v>
      </c>
      <c r="E133" s="216"/>
      <c r="F133" s="215">
        <f t="shared" si="8"/>
        <v>7500</v>
      </c>
      <c r="G133" s="217"/>
      <c r="H133" s="13">
        <v>2500</v>
      </c>
      <c r="I133" s="218" t="s">
        <v>216</v>
      </c>
      <c r="J133" s="219"/>
      <c r="K133" s="220"/>
    </row>
    <row r="134" spans="1:11" ht="54.75" customHeight="1" x14ac:dyDescent="0.25">
      <c r="A134" s="222" t="s">
        <v>201</v>
      </c>
      <c r="B134" s="223"/>
      <c r="C134" s="224"/>
      <c r="D134" s="202"/>
      <c r="E134" s="203"/>
      <c r="F134" s="202">
        <f t="shared" ref="F134" si="9">D134+H134</f>
        <v>9825.4</v>
      </c>
      <c r="G134" s="204"/>
      <c r="H134" s="116">
        <v>9825.4</v>
      </c>
      <c r="I134" s="361" t="s">
        <v>217</v>
      </c>
      <c r="J134" s="362"/>
      <c r="K134" s="363"/>
    </row>
    <row r="135" spans="1:11" ht="35.1" customHeight="1" x14ac:dyDescent="0.25">
      <c r="A135" s="222" t="s">
        <v>140</v>
      </c>
      <c r="B135" s="223"/>
      <c r="C135" s="224"/>
      <c r="D135" s="202">
        <f>D136+D137</f>
        <v>30829.53</v>
      </c>
      <c r="E135" s="203"/>
      <c r="F135" s="202">
        <f t="shared" si="8"/>
        <v>30829.53</v>
      </c>
      <c r="G135" s="204"/>
      <c r="H135" s="103">
        <f>SUM(H136:H137)</f>
        <v>0</v>
      </c>
      <c r="I135" s="197"/>
      <c r="J135" s="197"/>
      <c r="K135" s="197"/>
    </row>
    <row r="136" spans="1:11" ht="142.5" customHeight="1" x14ac:dyDescent="0.25">
      <c r="A136" s="227" t="s">
        <v>120</v>
      </c>
      <c r="B136" s="230"/>
      <c r="C136" s="231"/>
      <c r="D136" s="215">
        <v>14203.77</v>
      </c>
      <c r="E136" s="216"/>
      <c r="F136" s="215">
        <f t="shared" si="8"/>
        <v>14203.77</v>
      </c>
      <c r="G136" s="216"/>
      <c r="H136" s="13"/>
      <c r="I136" s="218"/>
      <c r="J136" s="219"/>
      <c r="K136" s="220"/>
    </row>
    <row r="137" spans="1:11" s="3" customFormat="1" ht="117.75" customHeight="1" x14ac:dyDescent="0.25">
      <c r="A137" s="227" t="s">
        <v>155</v>
      </c>
      <c r="B137" s="230"/>
      <c r="C137" s="231"/>
      <c r="D137" s="215">
        <v>16625.759999999998</v>
      </c>
      <c r="E137" s="216"/>
      <c r="F137" s="215">
        <f t="shared" si="8"/>
        <v>16625.759999999998</v>
      </c>
      <c r="G137" s="217"/>
      <c r="H137" s="80"/>
      <c r="I137" s="205"/>
      <c r="J137" s="274"/>
      <c r="K137" s="275"/>
    </row>
    <row r="138" spans="1:11" ht="35.1" customHeight="1" x14ac:dyDescent="0.25">
      <c r="A138" s="222" t="s">
        <v>141</v>
      </c>
      <c r="B138" s="223"/>
      <c r="C138" s="224"/>
      <c r="D138" s="202">
        <f>D139+D140</f>
        <v>40560</v>
      </c>
      <c r="E138" s="203"/>
      <c r="F138" s="202">
        <f t="shared" si="8"/>
        <v>38521.64</v>
      </c>
      <c r="G138" s="204"/>
      <c r="H138" s="103">
        <f>SUM(H139:H140)</f>
        <v>-2038.36</v>
      </c>
      <c r="I138" s="197"/>
      <c r="J138" s="197"/>
      <c r="K138" s="197"/>
    </row>
    <row r="139" spans="1:11" ht="35.25" customHeight="1" x14ac:dyDescent="0.25">
      <c r="A139" s="227" t="s">
        <v>119</v>
      </c>
      <c r="B139" s="230"/>
      <c r="C139" s="231"/>
      <c r="D139" s="215">
        <v>6000</v>
      </c>
      <c r="E139" s="216"/>
      <c r="F139" s="215">
        <f t="shared" si="8"/>
        <v>3961.6400000000003</v>
      </c>
      <c r="G139" s="216"/>
      <c r="H139" s="13">
        <v>-2038.36</v>
      </c>
      <c r="I139" s="218" t="s">
        <v>218</v>
      </c>
      <c r="J139" s="219"/>
      <c r="K139" s="220"/>
    </row>
    <row r="140" spans="1:11" ht="51" customHeight="1" x14ac:dyDescent="0.25">
      <c r="A140" s="227" t="s">
        <v>118</v>
      </c>
      <c r="B140" s="230"/>
      <c r="C140" s="231"/>
      <c r="D140" s="215">
        <v>34560</v>
      </c>
      <c r="E140" s="216"/>
      <c r="F140" s="215">
        <f t="shared" si="8"/>
        <v>34560</v>
      </c>
      <c r="G140" s="216"/>
      <c r="H140" s="5"/>
      <c r="I140" s="218"/>
      <c r="J140" s="219"/>
      <c r="K140" s="220"/>
    </row>
    <row r="141" spans="1:11" x14ac:dyDescent="0.25">
      <c r="A141" s="245" t="s">
        <v>11</v>
      </c>
      <c r="B141" s="245"/>
      <c r="C141" s="245"/>
      <c r="D141" s="246">
        <f>D114+D115+D116+D118+D124+D126+D130+D131+D135+D138</f>
        <v>1857318.7</v>
      </c>
      <c r="E141" s="247"/>
      <c r="F141" s="246">
        <f>F114+F115+F116+F118+F124+F126+F130+F131+F134+F135+F138</f>
        <v>1857318.6999999997</v>
      </c>
      <c r="G141" s="247"/>
      <c r="H141" s="105">
        <f>H114+H115+H116+H118+H124+H126+H131+H134+H135+H139</f>
        <v>0</v>
      </c>
      <c r="I141" s="197"/>
      <c r="J141" s="197"/>
      <c r="K141" s="197"/>
    </row>
    <row r="142" spans="1:11" ht="12" customHeight="1" x14ac:dyDescent="0.2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</row>
    <row r="143" spans="1:11" ht="46.5" customHeight="1" x14ac:dyDescent="0.25">
      <c r="A143" s="177" t="s">
        <v>53</v>
      </c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</row>
    <row r="144" spans="1:11" ht="41.25" customHeight="1" x14ac:dyDescent="0.25">
      <c r="A144" s="177" t="s">
        <v>179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</row>
    <row r="145" spans="1:11" ht="30.75" customHeight="1" x14ac:dyDescent="0.2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</row>
    <row r="146" spans="1:11" x14ac:dyDescent="0.25">
      <c r="A146" s="267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</row>
    <row r="147" spans="1:11" ht="117.75" hidden="1" customHeight="1" x14ac:dyDescent="0.25">
      <c r="A147" s="177" t="s">
        <v>54</v>
      </c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</row>
    <row r="148" spans="1:11" x14ac:dyDescent="0.25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</row>
    <row r="149" spans="1:11" x14ac:dyDescent="0.25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</row>
    <row r="150" spans="1:11" x14ac:dyDescent="0.25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</row>
    <row r="151" spans="1:11" x14ac:dyDescent="0.25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</row>
    <row r="152" spans="1:11" x14ac:dyDescent="0.25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</row>
    <row r="153" spans="1:11" x14ac:dyDescent="0.25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</row>
    <row r="154" spans="1:11" x14ac:dyDescent="0.25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</row>
    <row r="155" spans="1:11" x14ac:dyDescent="0.25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</row>
    <row r="156" spans="1:11" x14ac:dyDescent="0.25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</row>
  </sheetData>
  <mergeCells count="458">
    <mergeCell ref="A8:J8"/>
    <mergeCell ref="A9:I9"/>
    <mergeCell ref="A10:I10"/>
    <mergeCell ref="A12:J12"/>
    <mergeCell ref="A14:J14"/>
    <mergeCell ref="A15:J15"/>
    <mergeCell ref="A2:J2"/>
    <mergeCell ref="A3:J3"/>
    <mergeCell ref="A4:J4"/>
    <mergeCell ref="A5:I5"/>
    <mergeCell ref="A6:J6"/>
    <mergeCell ref="A7:J7"/>
    <mergeCell ref="A21:C21"/>
    <mergeCell ref="D21:E21"/>
    <mergeCell ref="F21:G21"/>
    <mergeCell ref="H21:J21"/>
    <mergeCell ref="A22:C22"/>
    <mergeCell ref="D22:E22"/>
    <mergeCell ref="F22:G22"/>
    <mergeCell ref="H22:J22"/>
    <mergeCell ref="A17:J17"/>
    <mergeCell ref="A18:J18"/>
    <mergeCell ref="A20:C20"/>
    <mergeCell ref="D20:E20"/>
    <mergeCell ref="F20:G20"/>
    <mergeCell ref="H20:J20"/>
    <mergeCell ref="A25:C25"/>
    <mergeCell ref="D25:E25"/>
    <mergeCell ref="F25:G25"/>
    <mergeCell ref="H25:J25"/>
    <mergeCell ref="A30:J30"/>
    <mergeCell ref="A32:J32"/>
    <mergeCell ref="A23:C23"/>
    <mergeCell ref="D23:E23"/>
    <mergeCell ref="F23:G23"/>
    <mergeCell ref="H23:J23"/>
    <mergeCell ref="A24:C24"/>
    <mergeCell ref="D24:E24"/>
    <mergeCell ref="F24:G24"/>
    <mergeCell ref="H24:J24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74:C74"/>
    <mergeCell ref="D74:E74"/>
    <mergeCell ref="F74:G74"/>
    <mergeCell ref="I74:K74"/>
    <mergeCell ref="A75:C75"/>
    <mergeCell ref="D75:E75"/>
    <mergeCell ref="F75:G75"/>
    <mergeCell ref="I75:K76"/>
    <mergeCell ref="A76:C76"/>
    <mergeCell ref="D76:E76"/>
    <mergeCell ref="A80:C80"/>
    <mergeCell ref="D80:E80"/>
    <mergeCell ref="F80:G80"/>
    <mergeCell ref="I80:K80"/>
    <mergeCell ref="A81:C81"/>
    <mergeCell ref="D81:E81"/>
    <mergeCell ref="F81:G81"/>
    <mergeCell ref="I81:K81"/>
    <mergeCell ref="F76:G76"/>
    <mergeCell ref="A77:C77"/>
    <mergeCell ref="D77:E77"/>
    <mergeCell ref="F77:G77"/>
    <mergeCell ref="I77:K77"/>
    <mergeCell ref="A79:C79"/>
    <mergeCell ref="D79:E79"/>
    <mergeCell ref="F79:G79"/>
    <mergeCell ref="I79:K79"/>
    <mergeCell ref="A78:C78"/>
    <mergeCell ref="D78:E78"/>
    <mergeCell ref="F78:G78"/>
    <mergeCell ref="I78:K78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8:C88"/>
    <mergeCell ref="D88:E88"/>
    <mergeCell ref="F88:G88"/>
    <mergeCell ref="I88:K88"/>
    <mergeCell ref="A89:C89"/>
    <mergeCell ref="D89:E89"/>
    <mergeCell ref="F89:G89"/>
    <mergeCell ref="I89:K89"/>
    <mergeCell ref="A86:C86"/>
    <mergeCell ref="D86:E86"/>
    <mergeCell ref="F86:G86"/>
    <mergeCell ref="I86:K86"/>
    <mergeCell ref="A87:C87"/>
    <mergeCell ref="D87:E87"/>
    <mergeCell ref="F87:G87"/>
    <mergeCell ref="I87:K87"/>
    <mergeCell ref="A95:C95"/>
    <mergeCell ref="D95:E95"/>
    <mergeCell ref="F95:G95"/>
    <mergeCell ref="I95:K95"/>
    <mergeCell ref="A96:C96"/>
    <mergeCell ref="D96:E96"/>
    <mergeCell ref="F96:G96"/>
    <mergeCell ref="I96:K96"/>
    <mergeCell ref="A90:C90"/>
    <mergeCell ref="D90:E90"/>
    <mergeCell ref="F90:G90"/>
    <mergeCell ref="I90:K90"/>
    <mergeCell ref="A93:K93"/>
    <mergeCell ref="A94:K94"/>
    <mergeCell ref="A99:C99"/>
    <mergeCell ref="D99:E99"/>
    <mergeCell ref="F99:G99"/>
    <mergeCell ref="I99:K99"/>
    <mergeCell ref="A100:C100"/>
    <mergeCell ref="D100:E100"/>
    <mergeCell ref="F100:G100"/>
    <mergeCell ref="I100:K100"/>
    <mergeCell ref="A97:C97"/>
    <mergeCell ref="D97:E97"/>
    <mergeCell ref="F97:G97"/>
    <mergeCell ref="I97:K97"/>
    <mergeCell ref="A98:C98"/>
    <mergeCell ref="D98:E98"/>
    <mergeCell ref="F98:G98"/>
    <mergeCell ref="I98:K98"/>
    <mergeCell ref="A101:C101"/>
    <mergeCell ref="D101:E101"/>
    <mergeCell ref="F101:G101"/>
    <mergeCell ref="I101:K101"/>
    <mergeCell ref="A104:C104"/>
    <mergeCell ref="D104:E104"/>
    <mergeCell ref="F104:G104"/>
    <mergeCell ref="I104:K104"/>
    <mergeCell ref="D103:E103"/>
    <mergeCell ref="F103:G103"/>
    <mergeCell ref="I103:K103"/>
    <mergeCell ref="A107:C107"/>
    <mergeCell ref="D107:E107"/>
    <mergeCell ref="F107:G107"/>
    <mergeCell ref="I107:K107"/>
    <mergeCell ref="A108:C108"/>
    <mergeCell ref="D108:E108"/>
    <mergeCell ref="F108:G108"/>
    <mergeCell ref="I108:K108"/>
    <mergeCell ref="A105:C105"/>
    <mergeCell ref="D105:E105"/>
    <mergeCell ref="F105:G105"/>
    <mergeCell ref="I105:K105"/>
    <mergeCell ref="A106:C106"/>
    <mergeCell ref="D106:E106"/>
    <mergeCell ref="F106:G106"/>
    <mergeCell ref="I106:K106"/>
    <mergeCell ref="A114:C114"/>
    <mergeCell ref="D114:E114"/>
    <mergeCell ref="F114:G114"/>
    <mergeCell ref="I114:K115"/>
    <mergeCell ref="A115:C115"/>
    <mergeCell ref="D115:E115"/>
    <mergeCell ref="F115:G115"/>
    <mergeCell ref="A109:C109"/>
    <mergeCell ref="D109:E109"/>
    <mergeCell ref="F109:G109"/>
    <mergeCell ref="I109:K109"/>
    <mergeCell ref="A111:K111"/>
    <mergeCell ref="A113:C113"/>
    <mergeCell ref="D113:E113"/>
    <mergeCell ref="F113:G113"/>
    <mergeCell ref="I113:K113"/>
    <mergeCell ref="A118:C118"/>
    <mergeCell ref="D118:E118"/>
    <mergeCell ref="F118:G118"/>
    <mergeCell ref="I118:K118"/>
    <mergeCell ref="A119:C119"/>
    <mergeCell ref="D119:E119"/>
    <mergeCell ref="F119:G119"/>
    <mergeCell ref="I119:K119"/>
    <mergeCell ref="A116:C116"/>
    <mergeCell ref="D116:E116"/>
    <mergeCell ref="F116:G116"/>
    <mergeCell ref="I116:K116"/>
    <mergeCell ref="A117:C117"/>
    <mergeCell ref="D117:E117"/>
    <mergeCell ref="F117:G117"/>
    <mergeCell ref="I117:K117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0:C120"/>
    <mergeCell ref="D120:E120"/>
    <mergeCell ref="F120:G120"/>
    <mergeCell ref="I120:K120"/>
    <mergeCell ref="A121:C121"/>
    <mergeCell ref="D121:E121"/>
    <mergeCell ref="F121:G121"/>
    <mergeCell ref="I121:K121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30:C130"/>
    <mergeCell ref="D130:E130"/>
    <mergeCell ref="F130:G130"/>
    <mergeCell ref="I130:K130"/>
    <mergeCell ref="A131:C131"/>
    <mergeCell ref="D131:E131"/>
    <mergeCell ref="F131:G131"/>
    <mergeCell ref="I131:K131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D136:E136"/>
    <mergeCell ref="F136:G136"/>
    <mergeCell ref="I136:K136"/>
    <mergeCell ref="A132:C132"/>
    <mergeCell ref="D132:E132"/>
    <mergeCell ref="F132:G132"/>
    <mergeCell ref="I132:K132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36:C136"/>
    <mergeCell ref="A156:K156"/>
    <mergeCell ref="A102:C102"/>
    <mergeCell ref="D102:E102"/>
    <mergeCell ref="F102:G102"/>
    <mergeCell ref="I102:K102"/>
    <mergeCell ref="A103:C103"/>
    <mergeCell ref="A146:K146"/>
    <mergeCell ref="A147:K147"/>
    <mergeCell ref="A148:K148"/>
    <mergeCell ref="A149:K149"/>
    <mergeCell ref="A150:K150"/>
    <mergeCell ref="A151:K151"/>
    <mergeCell ref="A141:C141"/>
    <mergeCell ref="D141:E141"/>
    <mergeCell ref="F141:G141"/>
    <mergeCell ref="I141:K141"/>
    <mergeCell ref="A143:K143"/>
    <mergeCell ref="A144:K144"/>
    <mergeCell ref="A139:C139"/>
    <mergeCell ref="D139:E139"/>
    <mergeCell ref="F139:G139"/>
    <mergeCell ref="I139:K139"/>
    <mergeCell ref="A140:C140"/>
    <mergeCell ref="D140:E140"/>
    <mergeCell ref="A152:K152"/>
    <mergeCell ref="A153:K153"/>
    <mergeCell ref="A154:K154"/>
    <mergeCell ref="A155:K155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</mergeCells>
  <pageMargins left="0" right="0" top="0" bottom="0" header="0" footer="0"/>
  <pageSetup paperSize="9" scale="64" fitToHeight="4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opLeftCell="A138" workbookViewId="0">
      <selection activeCell="A145" sqref="A145:XFD145"/>
    </sheetView>
  </sheetViews>
  <sheetFormatPr defaultRowHeight="15" x14ac:dyDescent="0.25"/>
  <cols>
    <col min="1" max="2" width="9.140625" style="121"/>
    <col min="3" max="3" width="10.140625" style="121" customWidth="1"/>
    <col min="4" max="4" width="10" style="121" bestFit="1" customWidth="1"/>
    <col min="5" max="5" width="10.7109375" style="121" customWidth="1"/>
    <col min="6" max="6" width="9.140625" style="121"/>
    <col min="7" max="7" width="10.85546875" style="121" customWidth="1"/>
    <col min="8" max="8" width="12" style="128" customWidth="1"/>
    <col min="9" max="9" width="10.7109375" style="121" customWidth="1"/>
    <col min="10" max="10" width="9.85546875" style="121" customWidth="1"/>
    <col min="11" max="11" width="9.7109375" style="121" customWidth="1"/>
    <col min="12" max="16384" width="9.140625" style="121"/>
  </cols>
  <sheetData>
    <row r="1" spans="1:10" ht="15.75" x14ac:dyDescent="0.25">
      <c r="A1" s="1"/>
    </row>
    <row r="2" spans="1:10" ht="15.75" x14ac:dyDescent="0.25">
      <c r="A2" s="168" t="s">
        <v>0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15.75" x14ac:dyDescent="0.25">
      <c r="A3" s="168" t="s">
        <v>1</v>
      </c>
      <c r="B3" s="369"/>
      <c r="C3" s="369"/>
      <c r="D3" s="369"/>
      <c r="E3" s="369"/>
      <c r="F3" s="369"/>
      <c r="G3" s="369"/>
      <c r="H3" s="369"/>
      <c r="I3" s="369"/>
      <c r="J3" s="369"/>
    </row>
    <row r="4" spans="1:10" ht="15.75" x14ac:dyDescent="0.25">
      <c r="A4" s="168" t="s">
        <v>2</v>
      </c>
      <c r="B4" s="369"/>
      <c r="C4" s="369"/>
      <c r="D4" s="369"/>
      <c r="E4" s="369"/>
      <c r="F4" s="369"/>
      <c r="G4" s="369"/>
      <c r="H4" s="369"/>
      <c r="I4" s="369"/>
      <c r="J4" s="369"/>
    </row>
    <row r="5" spans="1:10" ht="15.75" x14ac:dyDescent="0.25">
      <c r="A5" s="168"/>
      <c r="B5" s="369"/>
      <c r="C5" s="369"/>
      <c r="D5" s="369"/>
      <c r="E5" s="369"/>
      <c r="F5" s="369"/>
      <c r="G5" s="369"/>
      <c r="H5" s="369"/>
      <c r="I5" s="369"/>
    </row>
    <row r="6" spans="1:10" x14ac:dyDescent="0.25">
      <c r="A6" s="392" t="s">
        <v>229</v>
      </c>
      <c r="B6" s="369"/>
      <c r="C6" s="369"/>
      <c r="D6" s="369"/>
      <c r="E6" s="369"/>
      <c r="F6" s="369"/>
      <c r="G6" s="369"/>
      <c r="H6" s="369"/>
      <c r="I6" s="369"/>
      <c r="J6" s="369"/>
    </row>
    <row r="7" spans="1:10" ht="15.75" x14ac:dyDescent="0.25">
      <c r="A7" s="168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369"/>
    </row>
    <row r="9" spans="1:10" ht="7.5" customHeight="1" x14ac:dyDescent="0.25">
      <c r="A9" s="168"/>
      <c r="B9" s="369"/>
      <c r="C9" s="369"/>
      <c r="D9" s="369"/>
      <c r="E9" s="369"/>
      <c r="F9" s="369"/>
      <c r="G9" s="369"/>
      <c r="H9" s="369"/>
      <c r="I9" s="3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122"/>
    </row>
    <row r="11" spans="1:10" ht="141.75" customHeight="1" x14ac:dyDescent="0.25">
      <c r="A11" s="186" t="s">
        <v>252</v>
      </c>
      <c r="B11" s="396"/>
      <c r="C11" s="396"/>
      <c r="D11" s="396"/>
      <c r="E11" s="396"/>
      <c r="F11" s="396"/>
      <c r="G11" s="396"/>
      <c r="H11" s="396"/>
      <c r="I11" s="396"/>
      <c r="J11" s="396"/>
    </row>
    <row r="12" spans="1:10" ht="15" customHeight="1" x14ac:dyDescent="0.25">
      <c r="A12" s="119"/>
      <c r="B12" s="123"/>
      <c r="C12" s="123"/>
      <c r="D12" s="123"/>
      <c r="E12" s="123"/>
      <c r="F12" s="123"/>
      <c r="G12" s="123"/>
      <c r="H12" s="125"/>
      <c r="I12" s="123"/>
      <c r="J12" s="123"/>
    </row>
    <row r="13" spans="1:10" ht="15.75" x14ac:dyDescent="0.25">
      <c r="A13" s="184" t="s">
        <v>58</v>
      </c>
      <c r="B13" s="185"/>
      <c r="C13" s="185"/>
      <c r="D13" s="185"/>
      <c r="E13" s="185"/>
      <c r="F13" s="185"/>
      <c r="G13" s="185"/>
      <c r="H13" s="185"/>
      <c r="I13" s="185"/>
      <c r="J13" s="185"/>
    </row>
    <row r="14" spans="1:10" ht="58.5" customHeight="1" x14ac:dyDescent="0.25">
      <c r="A14" s="175" t="s">
        <v>166</v>
      </c>
      <c r="B14" s="176"/>
      <c r="C14" s="176"/>
      <c r="D14" s="176"/>
      <c r="E14" s="176"/>
      <c r="F14" s="176"/>
      <c r="G14" s="176"/>
      <c r="H14" s="176"/>
      <c r="I14" s="176"/>
      <c r="J14" s="369"/>
    </row>
    <row r="15" spans="1:10" ht="15.75" x14ac:dyDescent="0.25">
      <c r="A15" s="168" t="s">
        <v>4</v>
      </c>
      <c r="B15" s="369"/>
      <c r="C15" s="369"/>
      <c r="D15" s="369"/>
      <c r="E15" s="369"/>
      <c r="F15" s="369"/>
      <c r="G15" s="369"/>
      <c r="H15" s="369"/>
      <c r="I15" s="369"/>
      <c r="J15" s="369"/>
    </row>
    <row r="16" spans="1:10" ht="15.75" x14ac:dyDescent="0.25">
      <c r="A16" s="393" t="s">
        <v>238</v>
      </c>
      <c r="B16" s="394"/>
      <c r="C16" s="394"/>
      <c r="D16" s="394"/>
      <c r="E16" s="394"/>
      <c r="F16" s="394"/>
      <c r="G16" s="394"/>
      <c r="H16" s="394"/>
      <c r="I16" s="394"/>
      <c r="J16" s="394"/>
    </row>
    <row r="17" spans="1:11" ht="15.75" x14ac:dyDescent="0.25">
      <c r="A17" s="2"/>
      <c r="B17" s="25"/>
      <c r="C17" s="25"/>
      <c r="D17" s="25"/>
      <c r="E17" s="25"/>
      <c r="F17" s="25"/>
      <c r="G17" s="25"/>
      <c r="H17" s="124"/>
      <c r="I17" s="25"/>
      <c r="J17" s="25"/>
    </row>
    <row r="18" spans="1:11" ht="15.75" x14ac:dyDescent="0.25">
      <c r="A18" s="180"/>
      <c r="B18" s="395"/>
      <c r="C18" s="395"/>
      <c r="D18" s="182" t="s">
        <v>25</v>
      </c>
      <c r="E18" s="182"/>
      <c r="F18" s="182" t="s">
        <v>6</v>
      </c>
      <c r="G18" s="182"/>
      <c r="H18" s="180" t="s">
        <v>14</v>
      </c>
      <c r="I18" s="182"/>
      <c r="J18" s="182"/>
    </row>
    <row r="19" spans="1:11" ht="30" customHeight="1" x14ac:dyDescent="0.25">
      <c r="A19" s="189" t="s">
        <v>7</v>
      </c>
      <c r="B19" s="190"/>
      <c r="C19" s="190"/>
      <c r="D19" s="388">
        <v>8050775</v>
      </c>
      <c r="E19" s="388"/>
      <c r="F19" s="388">
        <f>D19+H19</f>
        <v>8050775</v>
      </c>
      <c r="G19" s="388"/>
      <c r="H19" s="388"/>
      <c r="I19" s="388"/>
      <c r="J19" s="388"/>
    </row>
    <row r="20" spans="1:11" x14ac:dyDescent="0.25">
      <c r="A20" s="189" t="s">
        <v>8</v>
      </c>
      <c r="B20" s="190"/>
      <c r="C20" s="190"/>
      <c r="D20" s="388">
        <v>1664880</v>
      </c>
      <c r="E20" s="388"/>
      <c r="F20" s="388">
        <f>D20+H20</f>
        <v>1664880</v>
      </c>
      <c r="G20" s="388"/>
      <c r="H20" s="388"/>
      <c r="I20" s="388"/>
      <c r="J20" s="388"/>
    </row>
    <row r="21" spans="1:11" x14ac:dyDescent="0.25">
      <c r="A21" s="189" t="s">
        <v>9</v>
      </c>
      <c r="B21" s="190"/>
      <c r="C21" s="190"/>
      <c r="D21" s="388">
        <v>0</v>
      </c>
      <c r="E21" s="388"/>
      <c r="F21" s="388">
        <f>D21+H21</f>
        <v>0</v>
      </c>
      <c r="G21" s="388"/>
      <c r="H21" s="388"/>
      <c r="I21" s="388"/>
      <c r="J21" s="388"/>
    </row>
    <row r="22" spans="1:11" ht="30" customHeight="1" x14ac:dyDescent="0.25">
      <c r="A22" s="194" t="s">
        <v>10</v>
      </c>
      <c r="B22" s="195"/>
      <c r="C22" s="196"/>
      <c r="D22" s="388">
        <v>1857318.7</v>
      </c>
      <c r="E22" s="388"/>
      <c r="F22" s="388">
        <f>D22+H22</f>
        <v>1808099.5999999999</v>
      </c>
      <c r="G22" s="388"/>
      <c r="H22" s="388">
        <v>-49219.1</v>
      </c>
      <c r="I22" s="388"/>
      <c r="J22" s="388"/>
    </row>
    <row r="23" spans="1:11" ht="15.75" x14ac:dyDescent="0.25">
      <c r="A23" s="180" t="s">
        <v>11</v>
      </c>
      <c r="B23" s="208"/>
      <c r="C23" s="208"/>
      <c r="D23" s="397">
        <f>D19+D20+D21+D22</f>
        <v>11572973.699999999</v>
      </c>
      <c r="E23" s="397"/>
      <c r="F23" s="397">
        <f>D23+H23</f>
        <v>11523754.6</v>
      </c>
      <c r="G23" s="397"/>
      <c r="H23" s="398">
        <f>H19+H20+H21+H22</f>
        <v>-49219.1</v>
      </c>
      <c r="I23" s="397"/>
      <c r="J23" s="397"/>
    </row>
    <row r="24" spans="1:11" ht="15.75" x14ac:dyDescent="0.25">
      <c r="A24" s="20"/>
      <c r="B24" s="21"/>
      <c r="C24" s="21"/>
      <c r="D24" s="11"/>
      <c r="E24" s="22"/>
      <c r="F24" s="11"/>
      <c r="G24" s="22"/>
      <c r="H24" s="129"/>
      <c r="I24" s="11"/>
      <c r="J24" s="11"/>
    </row>
    <row r="25" spans="1:11" ht="15.75" x14ac:dyDescent="0.25">
      <c r="A25" s="20"/>
      <c r="B25" s="21"/>
      <c r="C25" s="21"/>
      <c r="D25" s="11"/>
      <c r="E25" s="22"/>
      <c r="F25" s="11"/>
      <c r="G25" s="22"/>
      <c r="H25" s="129"/>
      <c r="I25" s="11"/>
      <c r="J25" s="11"/>
    </row>
    <row r="26" spans="1:11" ht="15.75" x14ac:dyDescent="0.25">
      <c r="A26" s="393" t="s">
        <v>239</v>
      </c>
      <c r="B26" s="394"/>
      <c r="C26" s="394"/>
      <c r="D26" s="394"/>
      <c r="E26" s="394"/>
      <c r="F26" s="394"/>
      <c r="G26" s="394"/>
      <c r="H26" s="394"/>
      <c r="I26" s="394"/>
      <c r="J26" s="394"/>
    </row>
    <row r="27" spans="1:11" x14ac:dyDescent="0.25">
      <c r="A27" s="25"/>
      <c r="B27" s="25"/>
      <c r="C27" s="25"/>
      <c r="D27" s="25"/>
      <c r="E27" s="25"/>
      <c r="F27" s="25"/>
      <c r="G27" s="25"/>
      <c r="H27" s="124"/>
      <c r="I27" s="25"/>
      <c r="J27" s="25"/>
    </row>
    <row r="28" spans="1:11" x14ac:dyDescent="0.25">
      <c r="A28" s="211" t="s">
        <v>12</v>
      </c>
      <c r="B28" s="211"/>
      <c r="C28" s="211"/>
      <c r="D28" s="211"/>
      <c r="E28" s="211"/>
      <c r="F28" s="211"/>
      <c r="G28" s="211"/>
      <c r="H28" s="211"/>
      <c r="I28" s="211"/>
      <c r="J28" s="211"/>
    </row>
    <row r="29" spans="1:11" ht="10.5" customHeight="1" x14ac:dyDescent="0.25">
      <c r="A29" s="120"/>
      <c r="B29" s="120"/>
      <c r="C29" s="120"/>
      <c r="D29" s="120"/>
      <c r="E29" s="120"/>
      <c r="F29" s="120"/>
      <c r="G29" s="120"/>
      <c r="H29" s="130"/>
      <c r="I29" s="120"/>
      <c r="J29" s="120"/>
    </row>
    <row r="30" spans="1:11" s="3" customFormat="1" x14ac:dyDescent="0.25">
      <c r="A30" s="197"/>
      <c r="B30" s="197"/>
      <c r="C30" s="197"/>
      <c r="D30" s="182" t="s">
        <v>25</v>
      </c>
      <c r="E30" s="182"/>
      <c r="F30" s="182" t="s">
        <v>6</v>
      </c>
      <c r="G30" s="182"/>
      <c r="H30" s="131" t="s">
        <v>14</v>
      </c>
      <c r="I30" s="198" t="s">
        <v>13</v>
      </c>
      <c r="J30" s="199"/>
      <c r="K30" s="200"/>
    </row>
    <row r="31" spans="1:11" s="3" customFormat="1" ht="24.75" customHeight="1" x14ac:dyDescent="0.25">
      <c r="A31" s="201" t="s">
        <v>15</v>
      </c>
      <c r="B31" s="201"/>
      <c r="C31" s="201"/>
      <c r="D31" s="202">
        <f>2270467.71+1220981.26</f>
        <v>3491448.9699999997</v>
      </c>
      <c r="E31" s="203"/>
      <c r="F31" s="202">
        <f t="shared" ref="F31:F38" si="0">D31+H31</f>
        <v>3491448.9699999997</v>
      </c>
      <c r="G31" s="204"/>
      <c r="H31" s="126"/>
      <c r="I31" s="218"/>
      <c r="J31" s="337"/>
      <c r="K31" s="338"/>
    </row>
    <row r="32" spans="1:11" s="3" customFormat="1" ht="39" customHeight="1" x14ac:dyDescent="0.25">
      <c r="A32" s="222" t="s">
        <v>16</v>
      </c>
      <c r="B32" s="223"/>
      <c r="C32" s="224"/>
      <c r="D32" s="202">
        <f>685681.25+368736.34</f>
        <v>1054417.5900000001</v>
      </c>
      <c r="E32" s="203"/>
      <c r="F32" s="202">
        <f t="shared" si="0"/>
        <v>1054417.5900000001</v>
      </c>
      <c r="G32" s="204"/>
      <c r="H32" s="126"/>
      <c r="I32" s="389"/>
      <c r="J32" s="390"/>
      <c r="K32" s="391"/>
    </row>
    <row r="33" spans="1:11" s="3" customFormat="1" ht="35.1" customHeight="1" x14ac:dyDescent="0.25">
      <c r="A33" s="201" t="s">
        <v>18</v>
      </c>
      <c r="B33" s="201"/>
      <c r="C33" s="201"/>
      <c r="D33" s="202">
        <f>SUM(D34:E38)</f>
        <v>20460</v>
      </c>
      <c r="E33" s="203"/>
      <c r="F33" s="202">
        <f t="shared" si="0"/>
        <v>20460</v>
      </c>
      <c r="G33" s="203"/>
      <c r="H33" s="126">
        <f>SUM(H34:H38)</f>
        <v>0</v>
      </c>
      <c r="I33" s="221"/>
      <c r="J33" s="221"/>
      <c r="K33" s="221"/>
    </row>
    <row r="34" spans="1:11" s="3" customFormat="1" ht="15" customHeight="1" x14ac:dyDescent="0.25">
      <c r="A34" s="212" t="s">
        <v>26</v>
      </c>
      <c r="B34" s="213"/>
      <c r="C34" s="214"/>
      <c r="D34" s="215">
        <v>14400</v>
      </c>
      <c r="E34" s="216"/>
      <c r="F34" s="215">
        <f t="shared" si="0"/>
        <v>14400</v>
      </c>
      <c r="G34" s="217"/>
      <c r="H34" s="13"/>
      <c r="I34" s="218"/>
      <c r="J34" s="219"/>
      <c r="K34" s="220"/>
    </row>
    <row r="35" spans="1:11" s="3" customFormat="1" ht="15" customHeight="1" x14ac:dyDescent="0.25">
      <c r="A35" s="212" t="s">
        <v>27</v>
      </c>
      <c r="B35" s="213"/>
      <c r="C35" s="214"/>
      <c r="D35" s="215">
        <v>2640</v>
      </c>
      <c r="E35" s="216"/>
      <c r="F35" s="215">
        <f t="shared" si="0"/>
        <v>2640</v>
      </c>
      <c r="G35" s="217"/>
      <c r="H35" s="18"/>
      <c r="I35" s="221"/>
      <c r="J35" s="221"/>
      <c r="K35" s="221"/>
    </row>
    <row r="36" spans="1:11" s="3" customFormat="1" ht="15" customHeight="1" x14ac:dyDescent="0.25">
      <c r="A36" s="212" t="s">
        <v>28</v>
      </c>
      <c r="B36" s="213"/>
      <c r="C36" s="214"/>
      <c r="D36" s="215">
        <v>1320</v>
      </c>
      <c r="E36" s="216"/>
      <c r="F36" s="215">
        <f t="shared" si="0"/>
        <v>1320</v>
      </c>
      <c r="G36" s="217"/>
      <c r="H36" s="18"/>
      <c r="I36" s="221"/>
      <c r="J36" s="221"/>
      <c r="K36" s="221"/>
    </row>
    <row r="37" spans="1:11" s="3" customFormat="1" ht="15" customHeight="1" x14ac:dyDescent="0.25">
      <c r="A37" s="227" t="s">
        <v>29</v>
      </c>
      <c r="B37" s="228"/>
      <c r="C37" s="229"/>
      <c r="D37" s="215">
        <v>420</v>
      </c>
      <c r="E37" s="216"/>
      <c r="F37" s="215">
        <f t="shared" si="0"/>
        <v>420</v>
      </c>
      <c r="G37" s="217"/>
      <c r="H37" s="13"/>
      <c r="I37" s="218"/>
      <c r="J37" s="219"/>
      <c r="K37" s="220"/>
    </row>
    <row r="38" spans="1:11" s="3" customFormat="1" ht="15" customHeight="1" x14ac:dyDescent="0.25">
      <c r="A38" s="212" t="s">
        <v>59</v>
      </c>
      <c r="B38" s="213"/>
      <c r="C38" s="214"/>
      <c r="D38" s="215">
        <v>1680</v>
      </c>
      <c r="E38" s="216"/>
      <c r="F38" s="215">
        <f t="shared" si="0"/>
        <v>1680</v>
      </c>
      <c r="G38" s="217"/>
      <c r="H38" s="18"/>
      <c r="I38" s="218"/>
      <c r="J38" s="219"/>
      <c r="K38" s="220"/>
    </row>
    <row r="39" spans="1:11" s="3" customFormat="1" ht="35.1" customHeight="1" x14ac:dyDescent="0.25">
      <c r="A39" s="222" t="s">
        <v>17</v>
      </c>
      <c r="B39" s="223"/>
      <c r="C39" s="224"/>
      <c r="D39" s="202">
        <f>SUM(D40:E42)</f>
        <v>675946.28</v>
      </c>
      <c r="E39" s="203"/>
      <c r="F39" s="202">
        <f>H39+D39</f>
        <v>675946.28</v>
      </c>
      <c r="G39" s="203"/>
      <c r="H39" s="126">
        <f>SUM(H40:H42)</f>
        <v>0</v>
      </c>
      <c r="I39" s="221"/>
      <c r="J39" s="221"/>
      <c r="K39" s="221"/>
    </row>
    <row r="40" spans="1:11" s="3" customFormat="1" ht="15" customHeight="1" x14ac:dyDescent="0.25">
      <c r="A40" s="227" t="s">
        <v>30</v>
      </c>
      <c r="B40" s="230"/>
      <c r="C40" s="231"/>
      <c r="D40" s="215">
        <v>642105</v>
      </c>
      <c r="E40" s="216"/>
      <c r="F40" s="215">
        <f>H40+D40</f>
        <v>642105</v>
      </c>
      <c r="G40" s="217"/>
      <c r="H40" s="132"/>
      <c r="I40" s="232"/>
      <c r="J40" s="373"/>
      <c r="K40" s="374"/>
    </row>
    <row r="41" spans="1:11" s="3" customFormat="1" ht="28.5" customHeight="1" x14ac:dyDescent="0.25">
      <c r="A41" s="227" t="s">
        <v>31</v>
      </c>
      <c r="B41" s="230"/>
      <c r="C41" s="231"/>
      <c r="D41" s="215">
        <v>5406</v>
      </c>
      <c r="E41" s="216"/>
      <c r="F41" s="215">
        <f>H41+D41</f>
        <v>5406</v>
      </c>
      <c r="G41" s="217"/>
      <c r="H41" s="13"/>
      <c r="I41" s="218"/>
      <c r="J41" s="219"/>
      <c r="K41" s="220"/>
    </row>
    <row r="42" spans="1:11" s="3" customFormat="1" ht="36.950000000000003" customHeight="1" x14ac:dyDescent="0.25">
      <c r="A42" s="227" t="s">
        <v>84</v>
      </c>
      <c r="B42" s="230"/>
      <c r="C42" s="231"/>
      <c r="D42" s="215">
        <v>28435.279999999999</v>
      </c>
      <c r="E42" s="216"/>
      <c r="F42" s="215">
        <f>H42+D42</f>
        <v>28435.279999999999</v>
      </c>
      <c r="G42" s="217"/>
      <c r="H42" s="13"/>
      <c r="I42" s="218"/>
      <c r="J42" s="219"/>
      <c r="K42" s="220"/>
    </row>
    <row r="43" spans="1:11" s="3" customFormat="1" ht="35.1" customHeight="1" x14ac:dyDescent="0.25">
      <c r="A43" s="222" t="s">
        <v>19</v>
      </c>
      <c r="B43" s="223"/>
      <c r="C43" s="224"/>
      <c r="D43" s="202">
        <f>SUM(D44:E53)</f>
        <v>305773.48</v>
      </c>
      <c r="E43" s="203"/>
      <c r="F43" s="202">
        <f>D43+H43</f>
        <v>286530.39999999997</v>
      </c>
      <c r="G43" s="203"/>
      <c r="H43" s="126">
        <f>SUM(H44:H53)</f>
        <v>-19243.080000000002</v>
      </c>
      <c r="I43" s="218"/>
      <c r="J43" s="219"/>
      <c r="K43" s="220"/>
    </row>
    <row r="44" spans="1:11" s="3" customFormat="1" ht="36" customHeight="1" x14ac:dyDescent="0.25">
      <c r="A44" s="227" t="s">
        <v>32</v>
      </c>
      <c r="B44" s="230"/>
      <c r="C44" s="231"/>
      <c r="D44" s="215">
        <v>22524</v>
      </c>
      <c r="E44" s="216"/>
      <c r="F44" s="215">
        <f t="shared" ref="F44:F52" si="1">D44+H44</f>
        <v>22524</v>
      </c>
      <c r="G44" s="217"/>
      <c r="H44" s="13"/>
      <c r="I44" s="218"/>
      <c r="J44" s="385"/>
      <c r="K44" s="386"/>
    </row>
    <row r="45" spans="1:11" s="3" customFormat="1" ht="51.75" customHeight="1" x14ac:dyDescent="0.25">
      <c r="A45" s="227" t="s">
        <v>57</v>
      </c>
      <c r="B45" s="230"/>
      <c r="C45" s="231"/>
      <c r="D45" s="215">
        <v>11700</v>
      </c>
      <c r="E45" s="216"/>
      <c r="F45" s="215">
        <f t="shared" si="1"/>
        <v>11700</v>
      </c>
      <c r="G45" s="217"/>
      <c r="H45" s="13"/>
      <c r="I45" s="218"/>
      <c r="J45" s="219"/>
      <c r="K45" s="220"/>
    </row>
    <row r="46" spans="1:11" s="3" customFormat="1" ht="36" customHeight="1" x14ac:dyDescent="0.25">
      <c r="A46" s="227" t="s">
        <v>34</v>
      </c>
      <c r="B46" s="230"/>
      <c r="C46" s="231"/>
      <c r="D46" s="215">
        <v>11000</v>
      </c>
      <c r="E46" s="216"/>
      <c r="F46" s="215">
        <f t="shared" si="1"/>
        <v>11000</v>
      </c>
      <c r="G46" s="217"/>
      <c r="H46" s="13"/>
      <c r="I46" s="218"/>
      <c r="J46" s="219"/>
      <c r="K46" s="220"/>
    </row>
    <row r="47" spans="1:11" s="3" customFormat="1" ht="117" customHeight="1" x14ac:dyDescent="0.25">
      <c r="A47" s="227" t="s">
        <v>39</v>
      </c>
      <c r="B47" s="230"/>
      <c r="C47" s="231"/>
      <c r="D47" s="215">
        <v>124695.48</v>
      </c>
      <c r="E47" s="216"/>
      <c r="F47" s="215">
        <f t="shared" si="1"/>
        <v>105452.4</v>
      </c>
      <c r="G47" s="217"/>
      <c r="H47" s="13">
        <v>-19243.080000000002</v>
      </c>
      <c r="I47" s="218" t="s">
        <v>225</v>
      </c>
      <c r="J47" s="219"/>
      <c r="K47" s="220"/>
    </row>
    <row r="48" spans="1:11" s="3" customFormat="1" ht="15" customHeight="1" x14ac:dyDescent="0.25">
      <c r="A48" s="227" t="s">
        <v>37</v>
      </c>
      <c r="B48" s="230"/>
      <c r="C48" s="231"/>
      <c r="D48" s="215">
        <v>65000</v>
      </c>
      <c r="E48" s="216"/>
      <c r="F48" s="215">
        <f t="shared" si="1"/>
        <v>65000</v>
      </c>
      <c r="G48" s="217"/>
      <c r="H48" s="13"/>
      <c r="I48" s="218"/>
      <c r="J48" s="219"/>
      <c r="K48" s="220"/>
    </row>
    <row r="49" spans="1:11" s="3" customFormat="1" ht="28.5" customHeight="1" x14ac:dyDescent="0.25">
      <c r="A49" s="227" t="s">
        <v>35</v>
      </c>
      <c r="B49" s="230"/>
      <c r="C49" s="231"/>
      <c r="D49" s="215">
        <v>6000</v>
      </c>
      <c r="E49" s="216"/>
      <c r="F49" s="215">
        <f t="shared" si="1"/>
        <v>6000</v>
      </c>
      <c r="G49" s="217"/>
      <c r="H49" s="13"/>
      <c r="I49" s="218"/>
      <c r="J49" s="219"/>
      <c r="K49" s="220"/>
    </row>
    <row r="50" spans="1:11" s="3" customFormat="1" ht="28.5" customHeight="1" x14ac:dyDescent="0.25">
      <c r="A50" s="227" t="s">
        <v>36</v>
      </c>
      <c r="B50" s="230"/>
      <c r="C50" s="231"/>
      <c r="D50" s="215">
        <v>25500</v>
      </c>
      <c r="E50" s="216"/>
      <c r="F50" s="215">
        <f t="shared" si="1"/>
        <v>25500</v>
      </c>
      <c r="G50" s="217"/>
      <c r="H50" s="13"/>
      <c r="I50" s="218"/>
      <c r="J50" s="385"/>
      <c r="K50" s="386"/>
    </row>
    <row r="51" spans="1:11" s="3" customFormat="1" ht="48" customHeight="1" x14ac:dyDescent="0.25">
      <c r="A51" s="227" t="s">
        <v>223</v>
      </c>
      <c r="B51" s="230"/>
      <c r="C51" s="231"/>
      <c r="D51" s="215">
        <v>7056</v>
      </c>
      <c r="E51" s="216"/>
      <c r="F51" s="215">
        <f t="shared" si="1"/>
        <v>7056</v>
      </c>
      <c r="G51" s="217"/>
      <c r="H51" s="13"/>
      <c r="I51" s="218"/>
      <c r="J51" s="219"/>
      <c r="K51" s="220"/>
    </row>
    <row r="52" spans="1:11" s="3" customFormat="1" ht="36.75" customHeight="1" x14ac:dyDescent="0.25">
      <c r="A52" s="227" t="s">
        <v>38</v>
      </c>
      <c r="B52" s="230"/>
      <c r="C52" s="231"/>
      <c r="D52" s="215">
        <v>22498</v>
      </c>
      <c r="E52" s="216"/>
      <c r="F52" s="215">
        <f t="shared" si="1"/>
        <v>22498</v>
      </c>
      <c r="G52" s="217"/>
      <c r="H52" s="13"/>
      <c r="I52" s="218"/>
      <c r="J52" s="385"/>
      <c r="K52" s="386"/>
    </row>
    <row r="53" spans="1:11" s="3" customFormat="1" ht="40.5" customHeight="1" x14ac:dyDescent="0.25">
      <c r="A53" s="227" t="s">
        <v>188</v>
      </c>
      <c r="B53" s="230"/>
      <c r="C53" s="231"/>
      <c r="D53" s="215">
        <v>9800</v>
      </c>
      <c r="E53" s="216"/>
      <c r="F53" s="215">
        <f t="shared" ref="F53" si="2">D53+H53</f>
        <v>9800</v>
      </c>
      <c r="G53" s="217"/>
      <c r="H53" s="13"/>
      <c r="I53" s="218"/>
      <c r="J53" s="219"/>
      <c r="K53" s="220"/>
    </row>
    <row r="54" spans="1:11" s="3" customFormat="1" ht="35.1" customHeight="1" x14ac:dyDescent="0.25">
      <c r="A54" s="222" t="s">
        <v>20</v>
      </c>
      <c r="B54" s="223"/>
      <c r="C54" s="224"/>
      <c r="D54" s="202">
        <f>SUM(D55:E69)</f>
        <v>2091880.71</v>
      </c>
      <c r="E54" s="203"/>
      <c r="F54" s="202">
        <f>SUM(F55:G69)</f>
        <v>2112280.79</v>
      </c>
      <c r="G54" s="203"/>
      <c r="H54" s="126">
        <f>SUM(H55:H69)</f>
        <v>20400.080000000002</v>
      </c>
      <c r="I54" s="221"/>
      <c r="J54" s="221"/>
      <c r="K54" s="221"/>
    </row>
    <row r="55" spans="1:11" s="3" customFormat="1" ht="52.5" customHeight="1" x14ac:dyDescent="0.25">
      <c r="A55" s="227" t="s">
        <v>63</v>
      </c>
      <c r="B55" s="230"/>
      <c r="C55" s="231"/>
      <c r="D55" s="240">
        <v>27200</v>
      </c>
      <c r="E55" s="241"/>
      <c r="F55" s="240">
        <f t="shared" ref="F55:F69" si="3">D55+H55</f>
        <v>27200</v>
      </c>
      <c r="G55" s="242"/>
      <c r="H55" s="19"/>
      <c r="I55" s="218"/>
      <c r="J55" s="219"/>
      <c r="K55" s="220"/>
    </row>
    <row r="56" spans="1:11" s="3" customFormat="1" ht="47.25" customHeight="1" x14ac:dyDescent="0.25">
      <c r="A56" s="227" t="s">
        <v>40</v>
      </c>
      <c r="B56" s="230"/>
      <c r="C56" s="231"/>
      <c r="D56" s="240">
        <v>2000</v>
      </c>
      <c r="E56" s="241"/>
      <c r="F56" s="240">
        <f>D56+H56</f>
        <v>2000</v>
      </c>
      <c r="G56" s="242"/>
      <c r="H56" s="19"/>
      <c r="I56" s="218"/>
      <c r="J56" s="219"/>
      <c r="K56" s="220"/>
    </row>
    <row r="57" spans="1:11" s="3" customFormat="1" ht="68.25" customHeight="1" x14ac:dyDescent="0.25">
      <c r="A57" s="227" t="s">
        <v>41</v>
      </c>
      <c r="B57" s="230"/>
      <c r="C57" s="231"/>
      <c r="D57" s="240">
        <v>19242.599999999999</v>
      </c>
      <c r="E57" s="241"/>
      <c r="F57" s="240">
        <f t="shared" si="3"/>
        <v>19242.599999999999</v>
      </c>
      <c r="G57" s="242"/>
      <c r="H57" s="19"/>
      <c r="I57" s="218"/>
      <c r="J57" s="385"/>
      <c r="K57" s="386"/>
    </row>
    <row r="58" spans="1:11" s="3" customFormat="1" ht="51.75" customHeight="1" x14ac:dyDescent="0.25">
      <c r="A58" s="227" t="s">
        <v>226</v>
      </c>
      <c r="B58" s="237"/>
      <c r="C58" s="238"/>
      <c r="D58" s="240"/>
      <c r="E58" s="358"/>
      <c r="F58" s="240">
        <f>H58</f>
        <v>19243.080000000002</v>
      </c>
      <c r="G58" s="358"/>
      <c r="H58" s="13">
        <v>19243.080000000002</v>
      </c>
      <c r="I58" s="218" t="s">
        <v>225</v>
      </c>
      <c r="J58" s="219"/>
      <c r="K58" s="220"/>
    </row>
    <row r="59" spans="1:11" s="3" customFormat="1" ht="39" customHeight="1" x14ac:dyDescent="0.25">
      <c r="A59" s="227" t="s">
        <v>42</v>
      </c>
      <c r="B59" s="230"/>
      <c r="C59" s="231"/>
      <c r="D59" s="240">
        <v>34350.910000000003</v>
      </c>
      <c r="E59" s="241"/>
      <c r="F59" s="240">
        <f t="shared" si="3"/>
        <v>34350.910000000003</v>
      </c>
      <c r="G59" s="242"/>
      <c r="H59" s="19"/>
      <c r="I59" s="218"/>
      <c r="J59" s="219"/>
      <c r="K59" s="220"/>
    </row>
    <row r="60" spans="1:11" s="3" customFormat="1" ht="39.75" customHeight="1" x14ac:dyDescent="0.25">
      <c r="A60" s="227" t="s">
        <v>130</v>
      </c>
      <c r="B60" s="230"/>
      <c r="C60" s="231"/>
      <c r="D60" s="240">
        <v>33523.199999999997</v>
      </c>
      <c r="E60" s="241"/>
      <c r="F60" s="240">
        <f t="shared" si="3"/>
        <v>33523.199999999997</v>
      </c>
      <c r="G60" s="242"/>
      <c r="H60" s="19"/>
      <c r="I60" s="218"/>
      <c r="J60" s="219"/>
      <c r="K60" s="220"/>
    </row>
    <row r="61" spans="1:11" s="3" customFormat="1" ht="44.25" customHeight="1" x14ac:dyDescent="0.25">
      <c r="A61" s="227" t="s">
        <v>121</v>
      </c>
      <c r="B61" s="230"/>
      <c r="C61" s="231"/>
      <c r="D61" s="240">
        <v>198720</v>
      </c>
      <c r="E61" s="241"/>
      <c r="F61" s="240">
        <f t="shared" si="3"/>
        <v>198720</v>
      </c>
      <c r="G61" s="242"/>
      <c r="H61" s="60"/>
      <c r="I61" s="218"/>
      <c r="J61" s="385"/>
      <c r="K61" s="386"/>
    </row>
    <row r="62" spans="1:11" s="3" customFormat="1" ht="49.5" customHeight="1" x14ac:dyDescent="0.25">
      <c r="A62" s="227" t="s">
        <v>175</v>
      </c>
      <c r="B62" s="230"/>
      <c r="C62" s="231"/>
      <c r="D62" s="215">
        <v>4000</v>
      </c>
      <c r="E62" s="216"/>
      <c r="F62" s="215">
        <f t="shared" si="3"/>
        <v>4000</v>
      </c>
      <c r="G62" s="217"/>
      <c r="H62" s="13"/>
      <c r="I62" s="218"/>
      <c r="J62" s="385"/>
      <c r="K62" s="386"/>
    </row>
    <row r="63" spans="1:11" s="3" customFormat="1" ht="50.25" customHeight="1" x14ac:dyDescent="0.25">
      <c r="A63" s="227" t="s">
        <v>176</v>
      </c>
      <c r="B63" s="230"/>
      <c r="C63" s="231"/>
      <c r="D63" s="215">
        <v>16580</v>
      </c>
      <c r="E63" s="216"/>
      <c r="F63" s="215">
        <f t="shared" si="3"/>
        <v>16580</v>
      </c>
      <c r="G63" s="217"/>
      <c r="H63" s="13"/>
      <c r="I63" s="218"/>
      <c r="J63" s="385"/>
      <c r="K63" s="386"/>
    </row>
    <row r="64" spans="1:11" s="3" customFormat="1" ht="39.75" customHeight="1" x14ac:dyDescent="0.25">
      <c r="A64" s="227" t="s">
        <v>177</v>
      </c>
      <c r="B64" s="230"/>
      <c r="C64" s="231"/>
      <c r="D64" s="215">
        <v>13000</v>
      </c>
      <c r="E64" s="216"/>
      <c r="F64" s="215">
        <f t="shared" si="3"/>
        <v>13000</v>
      </c>
      <c r="G64" s="217"/>
      <c r="H64" s="13"/>
      <c r="I64" s="218"/>
      <c r="J64" s="219"/>
      <c r="K64" s="220"/>
    </row>
    <row r="65" spans="1:11" s="3" customFormat="1" ht="38.25" customHeight="1" x14ac:dyDescent="0.25">
      <c r="A65" s="227" t="s">
        <v>131</v>
      </c>
      <c r="B65" s="230"/>
      <c r="C65" s="231"/>
      <c r="D65" s="215">
        <v>38364</v>
      </c>
      <c r="E65" s="216"/>
      <c r="F65" s="215">
        <f t="shared" si="3"/>
        <v>39521</v>
      </c>
      <c r="G65" s="217"/>
      <c r="H65" s="13">
        <v>1157</v>
      </c>
      <c r="I65" s="218" t="s">
        <v>236</v>
      </c>
      <c r="J65" s="219"/>
      <c r="K65" s="220"/>
    </row>
    <row r="66" spans="1:11" s="3" customFormat="1" ht="24.75" customHeight="1" x14ac:dyDescent="0.25">
      <c r="A66" s="227" t="s">
        <v>97</v>
      </c>
      <c r="B66" s="230"/>
      <c r="C66" s="231"/>
      <c r="D66" s="240">
        <v>4000</v>
      </c>
      <c r="E66" s="241"/>
      <c r="F66" s="240">
        <v>4000</v>
      </c>
      <c r="G66" s="242"/>
      <c r="H66" s="19"/>
      <c r="I66" s="218"/>
      <c r="J66" s="385"/>
      <c r="K66" s="386"/>
    </row>
    <row r="67" spans="1:11" s="3" customFormat="1" ht="15" customHeight="1" x14ac:dyDescent="0.25">
      <c r="A67" s="227" t="s">
        <v>82</v>
      </c>
      <c r="B67" s="230"/>
      <c r="C67" s="231"/>
      <c r="D67" s="240">
        <v>50000</v>
      </c>
      <c r="E67" s="241"/>
      <c r="F67" s="240">
        <f t="shared" si="3"/>
        <v>50000</v>
      </c>
      <c r="G67" s="242"/>
      <c r="H67" s="19"/>
      <c r="I67" s="218"/>
      <c r="J67" s="385"/>
      <c r="K67" s="386"/>
    </row>
    <row r="68" spans="1:11" s="3" customFormat="1" ht="65.25" customHeight="1" x14ac:dyDescent="0.25">
      <c r="A68" s="227" t="s">
        <v>83</v>
      </c>
      <c r="B68" s="230"/>
      <c r="C68" s="231"/>
      <c r="D68" s="240">
        <v>88500</v>
      </c>
      <c r="E68" s="241"/>
      <c r="F68" s="240">
        <f t="shared" si="3"/>
        <v>88500</v>
      </c>
      <c r="G68" s="242"/>
      <c r="H68" s="19"/>
      <c r="I68" s="218"/>
      <c r="J68" s="385"/>
      <c r="K68" s="386"/>
    </row>
    <row r="69" spans="1:11" s="3" customFormat="1" ht="84" customHeight="1" x14ac:dyDescent="0.25">
      <c r="A69" s="227" t="s">
        <v>153</v>
      </c>
      <c r="B69" s="230"/>
      <c r="C69" s="231"/>
      <c r="D69" s="240">
        <v>1562400</v>
      </c>
      <c r="E69" s="241"/>
      <c r="F69" s="240">
        <f t="shared" si="3"/>
        <v>1562400</v>
      </c>
      <c r="G69" s="242"/>
      <c r="H69" s="19"/>
      <c r="I69" s="218"/>
      <c r="J69" s="219"/>
      <c r="K69" s="220"/>
    </row>
    <row r="70" spans="1:11" s="3" customFormat="1" ht="35.1" customHeight="1" x14ac:dyDescent="0.25">
      <c r="A70" s="222" t="s">
        <v>21</v>
      </c>
      <c r="B70" s="223"/>
      <c r="C70" s="224"/>
      <c r="D70" s="202">
        <f>SUM(D71:E74)</f>
        <v>40258.11</v>
      </c>
      <c r="E70" s="203"/>
      <c r="F70" s="202">
        <f>SUM(F71:G74)</f>
        <v>40258.11</v>
      </c>
      <c r="G70" s="203"/>
      <c r="H70" s="126">
        <f>SUM(H71:H74)</f>
        <v>0</v>
      </c>
      <c r="I70" s="221"/>
      <c r="J70" s="221"/>
      <c r="K70" s="221"/>
    </row>
    <row r="71" spans="1:11" s="3" customFormat="1" ht="18.75" customHeight="1" x14ac:dyDescent="0.25">
      <c r="A71" s="227" t="s">
        <v>191</v>
      </c>
      <c r="B71" s="230"/>
      <c r="C71" s="231"/>
      <c r="D71" s="215">
        <v>8500</v>
      </c>
      <c r="E71" s="216"/>
      <c r="F71" s="215">
        <f>D71+H71</f>
        <v>8500</v>
      </c>
      <c r="G71" s="217"/>
      <c r="H71" s="13"/>
      <c r="I71" s="218"/>
      <c r="J71" s="295"/>
      <c r="K71" s="296"/>
    </row>
    <row r="72" spans="1:11" s="3" customFormat="1" ht="19.5" customHeight="1" x14ac:dyDescent="0.25">
      <c r="A72" s="227" t="s">
        <v>192</v>
      </c>
      <c r="B72" s="230"/>
      <c r="C72" s="231"/>
      <c r="D72" s="215">
        <v>11900</v>
      </c>
      <c r="E72" s="216"/>
      <c r="F72" s="215">
        <f t="shared" ref="F72:F74" si="4">D72+H72</f>
        <v>11900</v>
      </c>
      <c r="G72" s="217"/>
      <c r="H72" s="13"/>
      <c r="I72" s="387"/>
      <c r="J72" s="295"/>
      <c r="K72" s="296"/>
    </row>
    <row r="73" spans="1:11" s="3" customFormat="1" ht="42.75" customHeight="1" x14ac:dyDescent="0.25">
      <c r="A73" s="227" t="s">
        <v>193</v>
      </c>
      <c r="B73" s="230"/>
      <c r="C73" s="231"/>
      <c r="D73" s="215">
        <v>1858.11</v>
      </c>
      <c r="E73" s="216"/>
      <c r="F73" s="215">
        <f t="shared" si="4"/>
        <v>1858.11</v>
      </c>
      <c r="G73" s="217"/>
      <c r="H73" s="13"/>
      <c r="I73" s="218"/>
      <c r="J73" s="219"/>
      <c r="K73" s="220"/>
    </row>
    <row r="74" spans="1:11" s="3" customFormat="1" ht="42.75" customHeight="1" x14ac:dyDescent="0.25">
      <c r="A74" s="227" t="s">
        <v>203</v>
      </c>
      <c r="B74" s="230"/>
      <c r="C74" s="231"/>
      <c r="D74" s="215">
        <v>18000</v>
      </c>
      <c r="E74" s="216"/>
      <c r="F74" s="215">
        <f t="shared" si="4"/>
        <v>18000</v>
      </c>
      <c r="G74" s="217"/>
      <c r="H74" s="13"/>
      <c r="I74" s="218"/>
      <c r="J74" s="219"/>
      <c r="K74" s="220"/>
    </row>
    <row r="75" spans="1:11" s="3" customFormat="1" ht="27" customHeight="1" x14ac:dyDescent="0.25">
      <c r="A75" s="333" t="s">
        <v>173</v>
      </c>
      <c r="B75" s="334"/>
      <c r="C75" s="335"/>
      <c r="D75" s="202">
        <f>D76+D77+D78</f>
        <v>309890.48</v>
      </c>
      <c r="E75" s="265"/>
      <c r="F75" s="202">
        <f>F76+F77+F78</f>
        <v>308733.48</v>
      </c>
      <c r="G75" s="203"/>
      <c r="H75" s="126">
        <f>H77</f>
        <v>-1157</v>
      </c>
      <c r="I75" s="336"/>
      <c r="J75" s="337"/>
      <c r="K75" s="338"/>
    </row>
    <row r="76" spans="1:11" s="3" customFormat="1" ht="15" customHeight="1" x14ac:dyDescent="0.25">
      <c r="A76" s="227" t="s">
        <v>46</v>
      </c>
      <c r="B76" s="230"/>
      <c r="C76" s="231"/>
      <c r="D76" s="215">
        <v>1600</v>
      </c>
      <c r="E76" s="216"/>
      <c r="F76" s="215">
        <f t="shared" ref="F76:F85" si="5">D76+H76</f>
        <v>1600</v>
      </c>
      <c r="G76" s="217"/>
      <c r="H76" s="18"/>
      <c r="I76" s="232"/>
      <c r="J76" s="373"/>
      <c r="K76" s="374"/>
    </row>
    <row r="77" spans="1:11" s="3" customFormat="1" ht="42" customHeight="1" x14ac:dyDescent="0.25">
      <c r="A77" s="227" t="s">
        <v>132</v>
      </c>
      <c r="B77" s="230"/>
      <c r="C77" s="231"/>
      <c r="D77" s="215">
        <v>8290.48</v>
      </c>
      <c r="E77" s="216"/>
      <c r="F77" s="215">
        <f t="shared" si="5"/>
        <v>7133.48</v>
      </c>
      <c r="G77" s="217"/>
      <c r="H77" s="59">
        <v>-1157</v>
      </c>
      <c r="I77" s="218" t="s">
        <v>237</v>
      </c>
      <c r="J77" s="219"/>
      <c r="K77" s="220"/>
    </row>
    <row r="78" spans="1:11" s="3" customFormat="1" ht="15" customHeight="1" x14ac:dyDescent="0.25">
      <c r="A78" s="227" t="s">
        <v>133</v>
      </c>
      <c r="B78" s="230"/>
      <c r="C78" s="231"/>
      <c r="D78" s="215">
        <v>300000</v>
      </c>
      <c r="E78" s="216"/>
      <c r="F78" s="215">
        <f>D78+H78</f>
        <v>300000</v>
      </c>
      <c r="G78" s="217"/>
      <c r="H78" s="13"/>
      <c r="I78" s="218"/>
      <c r="J78" s="219"/>
      <c r="K78" s="220"/>
    </row>
    <row r="79" spans="1:11" ht="48.75" customHeight="1" x14ac:dyDescent="0.25">
      <c r="A79" s="222" t="s">
        <v>243</v>
      </c>
      <c r="B79" s="223"/>
      <c r="C79" s="224"/>
      <c r="D79" s="202">
        <f>D80+D81+D82+D83</f>
        <v>58248.18</v>
      </c>
      <c r="E79" s="203"/>
      <c r="F79" s="202">
        <f t="shared" ref="F79" si="6">D79+H79</f>
        <v>58248.18</v>
      </c>
      <c r="G79" s="204"/>
      <c r="H79" s="126">
        <f>H80+H81+H82+H83</f>
        <v>0</v>
      </c>
      <c r="I79" s="197"/>
      <c r="J79" s="197"/>
      <c r="K79" s="197"/>
    </row>
    <row r="80" spans="1:11" s="3" customFormat="1" ht="96" customHeight="1" x14ac:dyDescent="0.25">
      <c r="A80" s="227" t="s">
        <v>116</v>
      </c>
      <c r="B80" s="230"/>
      <c r="C80" s="231"/>
      <c r="D80" s="215">
        <v>11125</v>
      </c>
      <c r="E80" s="216"/>
      <c r="F80" s="215">
        <f t="shared" si="5"/>
        <v>11125</v>
      </c>
      <c r="G80" s="217"/>
      <c r="H80" s="18"/>
      <c r="I80" s="232"/>
      <c r="J80" s="373"/>
      <c r="K80" s="374"/>
    </row>
    <row r="81" spans="1:11" s="3" customFormat="1" ht="177.75" customHeight="1" x14ac:dyDescent="0.25">
      <c r="A81" s="227" t="s">
        <v>156</v>
      </c>
      <c r="B81" s="230"/>
      <c r="C81" s="231"/>
      <c r="D81" s="215">
        <v>25273.96</v>
      </c>
      <c r="E81" s="216"/>
      <c r="F81" s="215">
        <f t="shared" si="5"/>
        <v>25273.96</v>
      </c>
      <c r="G81" s="217"/>
      <c r="H81" s="55"/>
      <c r="I81" s="218"/>
      <c r="J81" s="219"/>
      <c r="K81" s="220"/>
    </row>
    <row r="82" spans="1:11" s="3" customFormat="1" ht="34.5" customHeight="1" x14ac:dyDescent="0.25">
      <c r="A82" s="227" t="s">
        <v>113</v>
      </c>
      <c r="B82" s="230"/>
      <c r="C82" s="231"/>
      <c r="D82" s="215">
        <v>8604.2199999999993</v>
      </c>
      <c r="E82" s="216"/>
      <c r="F82" s="215">
        <f t="shared" si="5"/>
        <v>8604.2199999999993</v>
      </c>
      <c r="G82" s="217"/>
      <c r="H82" s="13"/>
      <c r="I82" s="218"/>
      <c r="J82" s="385"/>
      <c r="K82" s="386"/>
    </row>
    <row r="83" spans="1:11" s="3" customFormat="1" ht="81.75" customHeight="1" x14ac:dyDescent="0.25">
      <c r="A83" s="227" t="s">
        <v>114</v>
      </c>
      <c r="B83" s="230"/>
      <c r="C83" s="231"/>
      <c r="D83" s="215">
        <v>13245</v>
      </c>
      <c r="E83" s="216"/>
      <c r="F83" s="215">
        <f t="shared" si="5"/>
        <v>13245</v>
      </c>
      <c r="G83" s="217"/>
      <c r="H83" s="18"/>
      <c r="I83" s="232"/>
      <c r="J83" s="373"/>
      <c r="K83" s="374"/>
    </row>
    <row r="84" spans="1:11" ht="58.5" customHeight="1" x14ac:dyDescent="0.25">
      <c r="A84" s="222" t="s">
        <v>174</v>
      </c>
      <c r="B84" s="223"/>
      <c r="C84" s="224"/>
      <c r="D84" s="202">
        <f>D85</f>
        <v>2451.1999999999998</v>
      </c>
      <c r="E84" s="203"/>
      <c r="F84" s="202">
        <f>F85</f>
        <v>2451.1999999999998</v>
      </c>
      <c r="G84" s="204"/>
      <c r="H84" s="126">
        <f>H85</f>
        <v>0</v>
      </c>
      <c r="I84" s="197"/>
      <c r="J84" s="197"/>
      <c r="K84" s="197"/>
    </row>
    <row r="85" spans="1:11" s="3" customFormat="1" ht="75" customHeight="1" x14ac:dyDescent="0.25">
      <c r="A85" s="227" t="s">
        <v>134</v>
      </c>
      <c r="B85" s="230"/>
      <c r="C85" s="231"/>
      <c r="D85" s="215">
        <v>2451.1999999999998</v>
      </c>
      <c r="E85" s="216"/>
      <c r="F85" s="215">
        <f t="shared" si="5"/>
        <v>2451.1999999999998</v>
      </c>
      <c r="G85" s="217"/>
      <c r="H85" s="13"/>
      <c r="I85" s="218"/>
      <c r="J85" s="219"/>
      <c r="K85" s="220"/>
    </row>
    <row r="86" spans="1:11" s="3" customFormat="1" x14ac:dyDescent="0.25">
      <c r="A86" s="245" t="s">
        <v>11</v>
      </c>
      <c r="B86" s="245"/>
      <c r="C86" s="245"/>
      <c r="D86" s="246">
        <f>D31+D32+D33+D39+D43+D54+D70+D75+D79+D84</f>
        <v>8050775.0000000009</v>
      </c>
      <c r="E86" s="247"/>
      <c r="F86" s="246">
        <f>F31+F32+F33+F39+F43+F54+F70+F75+F79+F84</f>
        <v>8050775.0000000009</v>
      </c>
      <c r="G86" s="247"/>
      <c r="H86" s="127">
        <f>H31+H32+H33+H39+H43+H54+H70+H75+H79+H84</f>
        <v>0</v>
      </c>
      <c r="I86" s="197"/>
      <c r="J86" s="197"/>
      <c r="K86" s="197"/>
    </row>
    <row r="87" spans="1:11" s="3" customFormat="1" x14ac:dyDescent="0.25">
      <c r="A87" s="10"/>
      <c r="B87" s="10"/>
      <c r="C87" s="10"/>
      <c r="D87" s="11"/>
      <c r="E87" s="11"/>
      <c r="F87" s="11"/>
      <c r="G87" s="11"/>
      <c r="H87" s="133"/>
      <c r="I87" s="12"/>
      <c r="J87" s="12"/>
      <c r="K87" s="12"/>
    </row>
    <row r="89" spans="1:11" x14ac:dyDescent="0.25">
      <c r="A89" s="248" t="s">
        <v>23</v>
      </c>
      <c r="B89" s="248"/>
      <c r="C89" s="248"/>
      <c r="D89" s="248"/>
      <c r="E89" s="248"/>
      <c r="F89" s="248"/>
      <c r="G89" s="248"/>
      <c r="H89" s="248"/>
      <c r="I89" s="248"/>
      <c r="J89" s="248"/>
      <c r="K89" s="248"/>
    </row>
    <row r="90" spans="1:11" ht="8.25" customHeight="1" x14ac:dyDescent="0.25">
      <c r="A90" s="369"/>
      <c r="B90" s="369"/>
      <c r="C90" s="369"/>
      <c r="D90" s="369"/>
      <c r="E90" s="369"/>
      <c r="F90" s="369"/>
      <c r="G90" s="369"/>
      <c r="H90" s="369"/>
      <c r="I90" s="369"/>
      <c r="J90" s="369"/>
      <c r="K90" s="369"/>
    </row>
    <row r="91" spans="1:11" x14ac:dyDescent="0.25">
      <c r="A91" s="197"/>
      <c r="B91" s="197"/>
      <c r="C91" s="197"/>
      <c r="D91" s="182" t="s">
        <v>5</v>
      </c>
      <c r="E91" s="182"/>
      <c r="F91" s="182" t="s">
        <v>6</v>
      </c>
      <c r="G91" s="182"/>
      <c r="H91" s="131" t="s">
        <v>14</v>
      </c>
      <c r="I91" s="198" t="s">
        <v>13</v>
      </c>
      <c r="J91" s="199"/>
      <c r="K91" s="200"/>
    </row>
    <row r="92" spans="1:11" ht="33" customHeight="1" x14ac:dyDescent="0.25">
      <c r="A92" s="222" t="s">
        <v>19</v>
      </c>
      <c r="B92" s="223"/>
      <c r="C92" s="224"/>
      <c r="D92" s="202">
        <f>SUM(D93:E97)</f>
        <v>649020</v>
      </c>
      <c r="E92" s="204"/>
      <c r="F92" s="202">
        <f>SUM(F93:G97)</f>
        <v>649020</v>
      </c>
      <c r="G92" s="204"/>
      <c r="H92" s="126">
        <f>H97</f>
        <v>0</v>
      </c>
      <c r="I92" s="299"/>
      <c r="J92" s="381"/>
      <c r="K92" s="382"/>
    </row>
    <row r="93" spans="1:11" ht="39.75" customHeight="1" x14ac:dyDescent="0.25">
      <c r="A93" s="227" t="s">
        <v>135</v>
      </c>
      <c r="B93" s="297"/>
      <c r="C93" s="298"/>
      <c r="D93" s="215">
        <v>163833.60000000001</v>
      </c>
      <c r="E93" s="216"/>
      <c r="F93" s="215">
        <v>163833.60000000001</v>
      </c>
      <c r="G93" s="216"/>
      <c r="H93" s="19"/>
      <c r="I93" s="299"/>
      <c r="J93" s="381"/>
      <c r="K93" s="382"/>
    </row>
    <row r="94" spans="1:11" ht="23.25" customHeight="1" x14ac:dyDescent="0.25">
      <c r="A94" s="227" t="s">
        <v>136</v>
      </c>
      <c r="B94" s="228"/>
      <c r="C94" s="229"/>
      <c r="D94" s="215">
        <v>99985</v>
      </c>
      <c r="E94" s="214"/>
      <c r="F94" s="215">
        <v>99985</v>
      </c>
      <c r="G94" s="214"/>
      <c r="H94" s="19"/>
      <c r="I94" s="299"/>
      <c r="J94" s="381"/>
      <c r="K94" s="382"/>
    </row>
    <row r="95" spans="1:11" ht="15" customHeight="1" x14ac:dyDescent="0.25">
      <c r="A95" s="227" t="s">
        <v>137</v>
      </c>
      <c r="B95" s="228"/>
      <c r="C95" s="229"/>
      <c r="D95" s="215">
        <v>24795.13</v>
      </c>
      <c r="E95" s="214"/>
      <c r="F95" s="215">
        <v>24795.13</v>
      </c>
      <c r="G95" s="214"/>
      <c r="H95" s="19"/>
      <c r="I95" s="299"/>
      <c r="J95" s="381"/>
      <c r="K95" s="382"/>
    </row>
    <row r="96" spans="1:11" ht="26.25" customHeight="1" x14ac:dyDescent="0.25">
      <c r="A96" s="227" t="s">
        <v>138</v>
      </c>
      <c r="B96" s="228"/>
      <c r="C96" s="229"/>
      <c r="D96" s="215">
        <v>28406.27</v>
      </c>
      <c r="E96" s="214"/>
      <c r="F96" s="215">
        <f>D96+H96</f>
        <v>28406.27</v>
      </c>
      <c r="G96" s="214"/>
      <c r="H96" s="19"/>
      <c r="I96" s="299"/>
      <c r="J96" s="381"/>
      <c r="K96" s="382"/>
    </row>
    <row r="97" spans="1:11" ht="25.5" customHeight="1" x14ac:dyDescent="0.25">
      <c r="A97" s="227" t="s">
        <v>167</v>
      </c>
      <c r="B97" s="228"/>
      <c r="C97" s="229"/>
      <c r="D97" s="215">
        <v>332000</v>
      </c>
      <c r="E97" s="214"/>
      <c r="F97" s="215">
        <f>D97+H97</f>
        <v>332000</v>
      </c>
      <c r="G97" s="214"/>
      <c r="H97" s="19"/>
      <c r="I97" s="299"/>
      <c r="J97" s="381"/>
      <c r="K97" s="382"/>
    </row>
    <row r="98" spans="1:11" ht="25.5" customHeight="1" x14ac:dyDescent="0.25">
      <c r="A98" s="346" t="s">
        <v>198</v>
      </c>
      <c r="B98" s="347"/>
      <c r="C98" s="348"/>
      <c r="D98" s="349">
        <v>499007.48</v>
      </c>
      <c r="E98" s="350"/>
      <c r="F98" s="349">
        <f>D98+H98</f>
        <v>499007.48</v>
      </c>
      <c r="G98" s="350"/>
      <c r="H98" s="17"/>
      <c r="I98" s="299"/>
      <c r="J98" s="381"/>
      <c r="K98" s="382"/>
    </row>
    <row r="99" spans="1:11" ht="25.5" customHeight="1" x14ac:dyDescent="0.25">
      <c r="A99" s="346" t="s">
        <v>199</v>
      </c>
      <c r="B99" s="347"/>
      <c r="C99" s="348"/>
      <c r="D99" s="349">
        <v>121252.52</v>
      </c>
      <c r="E99" s="350"/>
      <c r="F99" s="349">
        <f>D99+H99</f>
        <v>121252.52</v>
      </c>
      <c r="G99" s="350"/>
      <c r="H99" s="17"/>
      <c r="I99" s="299"/>
      <c r="J99" s="381"/>
      <c r="K99" s="382"/>
    </row>
    <row r="100" spans="1:11" s="3" customFormat="1" ht="35.1" customHeight="1" x14ac:dyDescent="0.25">
      <c r="A100" s="222" t="s">
        <v>20</v>
      </c>
      <c r="B100" s="223"/>
      <c r="C100" s="224"/>
      <c r="D100" s="202">
        <f>D101</f>
        <v>6000</v>
      </c>
      <c r="E100" s="203"/>
      <c r="F100" s="202">
        <f>F101</f>
        <v>6000</v>
      </c>
      <c r="G100" s="203"/>
      <c r="H100" s="126"/>
      <c r="I100" s="299"/>
      <c r="J100" s="381"/>
      <c r="K100" s="382"/>
    </row>
    <row r="101" spans="1:11" ht="36.75" customHeight="1" x14ac:dyDescent="0.25">
      <c r="A101" s="227" t="s">
        <v>97</v>
      </c>
      <c r="B101" s="230"/>
      <c r="C101" s="231"/>
      <c r="D101" s="215">
        <v>6000</v>
      </c>
      <c r="E101" s="216"/>
      <c r="F101" s="215">
        <f>D101+H101</f>
        <v>6000</v>
      </c>
      <c r="G101" s="216"/>
      <c r="H101" s="13"/>
      <c r="I101" s="299"/>
      <c r="J101" s="381"/>
      <c r="K101" s="382"/>
    </row>
    <row r="102" spans="1:11" ht="27.75" customHeight="1" x14ac:dyDescent="0.25">
      <c r="A102" s="222" t="s">
        <v>21</v>
      </c>
      <c r="B102" s="223"/>
      <c r="C102" s="224"/>
      <c r="D102" s="202">
        <f>D103+D104</f>
        <v>389600</v>
      </c>
      <c r="E102" s="351"/>
      <c r="F102" s="202">
        <f>F103+F104</f>
        <v>389600</v>
      </c>
      <c r="G102" s="265"/>
      <c r="H102" s="77">
        <f>SUM(H103:H104)</f>
        <v>0</v>
      </c>
      <c r="I102" s="299"/>
      <c r="J102" s="381"/>
      <c r="K102" s="382"/>
    </row>
    <row r="103" spans="1:11" ht="15" customHeight="1" x14ac:dyDescent="0.25">
      <c r="A103" s="227" t="s">
        <v>151</v>
      </c>
      <c r="B103" s="230"/>
      <c r="C103" s="231"/>
      <c r="D103" s="252">
        <v>350000</v>
      </c>
      <c r="E103" s="253"/>
      <c r="F103" s="215">
        <f>D103+H103</f>
        <v>350000</v>
      </c>
      <c r="G103" s="216"/>
      <c r="H103" s="13"/>
      <c r="I103" s="361"/>
      <c r="J103" s="383"/>
      <c r="K103" s="384"/>
    </row>
    <row r="104" spans="1:11" ht="14.25" customHeight="1" x14ac:dyDescent="0.25">
      <c r="A104" s="227" t="s">
        <v>157</v>
      </c>
      <c r="B104" s="230"/>
      <c r="C104" s="231"/>
      <c r="D104" s="215">
        <v>39600</v>
      </c>
      <c r="E104" s="352"/>
      <c r="F104" s="215">
        <f t="shared" ref="F104" si="7">D104+H104</f>
        <v>39600</v>
      </c>
      <c r="G104" s="216"/>
      <c r="H104" s="13"/>
      <c r="I104" s="378"/>
      <c r="J104" s="379"/>
      <c r="K104" s="380"/>
    </row>
    <row r="105" spans="1:11" ht="15" customHeight="1" x14ac:dyDescent="0.25">
      <c r="A105" s="245" t="s">
        <v>11</v>
      </c>
      <c r="B105" s="245"/>
      <c r="C105" s="245"/>
      <c r="D105" s="246">
        <f>D92+D100+D102+D98+D99</f>
        <v>1664880</v>
      </c>
      <c r="E105" s="247"/>
      <c r="F105" s="246">
        <f>F92+F100+F102+F98+F99</f>
        <v>1664880</v>
      </c>
      <c r="G105" s="247"/>
      <c r="H105" s="127">
        <f>H92+H102</f>
        <v>0</v>
      </c>
      <c r="I105" s="197"/>
      <c r="J105" s="197"/>
      <c r="K105" s="197"/>
    </row>
    <row r="106" spans="1:11" x14ac:dyDescent="0.25">
      <c r="A106" s="10"/>
      <c r="B106" s="10"/>
      <c r="C106" s="10"/>
      <c r="D106" s="11"/>
      <c r="E106" s="11"/>
      <c r="F106" s="11"/>
      <c r="G106" s="11"/>
      <c r="H106" s="133"/>
      <c r="I106" s="12"/>
      <c r="J106" s="12"/>
      <c r="K106" s="12"/>
    </row>
    <row r="107" spans="1:11" ht="16.5" customHeight="1" x14ac:dyDescent="0.25">
      <c r="A107" s="261" t="s">
        <v>24</v>
      </c>
      <c r="B107" s="261"/>
      <c r="C107" s="261"/>
      <c r="D107" s="261"/>
      <c r="E107" s="261"/>
      <c r="F107" s="261"/>
      <c r="G107" s="261"/>
      <c r="H107" s="261"/>
      <c r="I107" s="261"/>
      <c r="J107" s="261"/>
      <c r="K107" s="261"/>
    </row>
    <row r="109" spans="1:11" x14ac:dyDescent="0.25">
      <c r="A109" s="197"/>
      <c r="B109" s="197"/>
      <c r="C109" s="197"/>
      <c r="D109" s="182" t="s">
        <v>5</v>
      </c>
      <c r="E109" s="182"/>
      <c r="F109" s="182" t="s">
        <v>6</v>
      </c>
      <c r="G109" s="182"/>
      <c r="H109" s="131" t="s">
        <v>14</v>
      </c>
      <c r="I109" s="198" t="s">
        <v>13</v>
      </c>
      <c r="J109" s="199"/>
      <c r="K109" s="200"/>
    </row>
    <row r="110" spans="1:11" ht="35.1" customHeight="1" x14ac:dyDescent="0.25">
      <c r="A110" s="262" t="s">
        <v>15</v>
      </c>
      <c r="B110" s="262"/>
      <c r="C110" s="262"/>
      <c r="D110" s="202">
        <v>305261.68</v>
      </c>
      <c r="E110" s="203"/>
      <c r="F110" s="202">
        <f>D110+H110</f>
        <v>305261.68</v>
      </c>
      <c r="G110" s="204"/>
      <c r="H110" s="126"/>
      <c r="I110" s="218"/>
      <c r="J110" s="295"/>
      <c r="K110" s="296"/>
    </row>
    <row r="111" spans="1:11" ht="35.1" customHeight="1" x14ac:dyDescent="0.25">
      <c r="A111" s="255" t="s">
        <v>16</v>
      </c>
      <c r="B111" s="256"/>
      <c r="C111" s="257"/>
      <c r="D111" s="202">
        <v>92189.03</v>
      </c>
      <c r="E111" s="203"/>
      <c r="F111" s="202">
        <f>D111+H111</f>
        <v>92189.03</v>
      </c>
      <c r="G111" s="204"/>
      <c r="H111" s="126"/>
      <c r="I111" s="377"/>
      <c r="J111" s="259"/>
      <c r="K111" s="260"/>
    </row>
    <row r="112" spans="1:11" s="3" customFormat="1" ht="35.1" customHeight="1" x14ac:dyDescent="0.25">
      <c r="A112" s="222" t="s">
        <v>19</v>
      </c>
      <c r="B112" s="223"/>
      <c r="C112" s="224"/>
      <c r="D112" s="202">
        <f>D113</f>
        <v>20874</v>
      </c>
      <c r="E112" s="203"/>
      <c r="F112" s="202">
        <f>F113</f>
        <v>20874</v>
      </c>
      <c r="G112" s="203"/>
      <c r="H112" s="126">
        <f>SUM(H113:H113)</f>
        <v>0</v>
      </c>
      <c r="I112" s="218"/>
      <c r="J112" s="219"/>
      <c r="K112" s="220"/>
    </row>
    <row r="113" spans="1:11" s="3" customFormat="1" ht="39.75" customHeight="1" x14ac:dyDescent="0.25">
      <c r="A113" s="227" t="s">
        <v>72</v>
      </c>
      <c r="B113" s="230"/>
      <c r="C113" s="231"/>
      <c r="D113" s="215">
        <v>20874</v>
      </c>
      <c r="E113" s="216"/>
      <c r="F113" s="215">
        <f t="shared" ref="F113:F124" si="8">D113+H113</f>
        <v>20874</v>
      </c>
      <c r="G113" s="217"/>
      <c r="H113" s="13"/>
      <c r="I113" s="218"/>
      <c r="J113" s="219"/>
      <c r="K113" s="220"/>
    </row>
    <row r="114" spans="1:11" ht="35.1" customHeight="1" x14ac:dyDescent="0.25">
      <c r="A114" s="222" t="s">
        <v>20</v>
      </c>
      <c r="B114" s="223"/>
      <c r="C114" s="224"/>
      <c r="D114" s="202">
        <f>SUM(D115:E119)</f>
        <v>1189200</v>
      </c>
      <c r="E114" s="203"/>
      <c r="F114" s="202">
        <f>D114+H114</f>
        <v>1102380</v>
      </c>
      <c r="G114" s="204"/>
      <c r="H114" s="126">
        <f>SUM(H115:H118)</f>
        <v>-86820</v>
      </c>
      <c r="I114" s="197"/>
      <c r="J114" s="197"/>
      <c r="K114" s="197"/>
    </row>
    <row r="115" spans="1:11" s="3" customFormat="1" ht="35.25" customHeight="1" x14ac:dyDescent="0.25">
      <c r="A115" s="227" t="s">
        <v>152</v>
      </c>
      <c r="B115" s="230"/>
      <c r="C115" s="231"/>
      <c r="D115" s="215">
        <v>310800</v>
      </c>
      <c r="E115" s="216"/>
      <c r="F115" s="215">
        <f t="shared" si="8"/>
        <v>310800</v>
      </c>
      <c r="G115" s="214"/>
      <c r="H115" s="13"/>
      <c r="I115" s="356"/>
      <c r="J115" s="375"/>
      <c r="K115" s="376"/>
    </row>
    <row r="116" spans="1:11" s="3" customFormat="1" ht="39" customHeight="1" x14ac:dyDescent="0.25">
      <c r="A116" s="227" t="s">
        <v>227</v>
      </c>
      <c r="B116" s="230"/>
      <c r="C116" s="231"/>
      <c r="D116" s="215">
        <v>546000</v>
      </c>
      <c r="E116" s="216"/>
      <c r="F116" s="215">
        <f t="shared" si="8"/>
        <v>562800</v>
      </c>
      <c r="G116" s="214"/>
      <c r="H116" s="13">
        <v>16800</v>
      </c>
      <c r="I116" s="218" t="s">
        <v>228</v>
      </c>
      <c r="J116" s="219"/>
      <c r="K116" s="220"/>
    </row>
    <row r="117" spans="1:11" s="3" customFormat="1" ht="54" customHeight="1" x14ac:dyDescent="0.25">
      <c r="A117" s="227" t="s">
        <v>47</v>
      </c>
      <c r="B117" s="230"/>
      <c r="C117" s="231"/>
      <c r="D117" s="215">
        <v>194400</v>
      </c>
      <c r="E117" s="216"/>
      <c r="F117" s="215">
        <f t="shared" si="8"/>
        <v>111780</v>
      </c>
      <c r="G117" s="214"/>
      <c r="H117" s="13">
        <v>-82620</v>
      </c>
      <c r="I117" s="218" t="s">
        <v>247</v>
      </c>
      <c r="J117" s="219"/>
      <c r="K117" s="220"/>
    </row>
    <row r="118" spans="1:11" s="3" customFormat="1" ht="106.5" customHeight="1" x14ac:dyDescent="0.25">
      <c r="A118" s="227" t="s">
        <v>85</v>
      </c>
      <c r="B118" s="230"/>
      <c r="C118" s="231"/>
      <c r="D118" s="215">
        <v>48000</v>
      </c>
      <c r="E118" s="216"/>
      <c r="F118" s="215">
        <f t="shared" si="8"/>
        <v>27000</v>
      </c>
      <c r="G118" s="214"/>
      <c r="H118" s="13">
        <v>-21000</v>
      </c>
      <c r="I118" s="218" t="s">
        <v>248</v>
      </c>
      <c r="J118" s="219"/>
      <c r="K118" s="220"/>
    </row>
    <row r="119" spans="1:11" s="3" customFormat="1" ht="39.75" customHeight="1" x14ac:dyDescent="0.25">
      <c r="A119" s="227" t="s">
        <v>200</v>
      </c>
      <c r="B119" s="230"/>
      <c r="C119" s="231"/>
      <c r="D119" s="215">
        <v>90000</v>
      </c>
      <c r="E119" s="216"/>
      <c r="F119" s="215">
        <f t="shared" si="8"/>
        <v>90000</v>
      </c>
      <c r="G119" s="214"/>
      <c r="H119" s="13"/>
      <c r="I119" s="218" t="s">
        <v>245</v>
      </c>
      <c r="J119" s="219"/>
      <c r="K119" s="220"/>
    </row>
    <row r="120" spans="1:11" s="3" customFormat="1" ht="39.75" hidden="1" customHeight="1" x14ac:dyDescent="0.25">
      <c r="A120" s="227" t="s">
        <v>244</v>
      </c>
      <c r="B120" s="230"/>
      <c r="C120" s="231"/>
      <c r="D120" s="215"/>
      <c r="E120" s="216"/>
      <c r="F120" s="215">
        <f t="shared" ref="F120" si="9">D120+H120</f>
        <v>12000</v>
      </c>
      <c r="G120" s="214"/>
      <c r="H120" s="13">
        <v>12000</v>
      </c>
      <c r="I120" s="218" t="s">
        <v>246</v>
      </c>
      <c r="J120" s="219"/>
      <c r="K120" s="220"/>
    </row>
    <row r="121" spans="1:11" ht="35.1" customHeight="1" x14ac:dyDescent="0.25">
      <c r="A121" s="222" t="s">
        <v>64</v>
      </c>
      <c r="B121" s="223"/>
      <c r="C121" s="224"/>
      <c r="D121" s="202">
        <f>D122</f>
        <v>4872.96</v>
      </c>
      <c r="E121" s="203"/>
      <c r="F121" s="202">
        <f t="shared" si="8"/>
        <v>4872.96</v>
      </c>
      <c r="G121" s="204"/>
      <c r="H121" s="126">
        <f>H122</f>
        <v>0</v>
      </c>
      <c r="I121" s="197"/>
      <c r="J121" s="197"/>
      <c r="K121" s="197"/>
    </row>
    <row r="122" spans="1:11" s="3" customFormat="1" ht="40.5" customHeight="1" x14ac:dyDescent="0.25">
      <c r="A122" s="227" t="s">
        <v>76</v>
      </c>
      <c r="B122" s="230"/>
      <c r="C122" s="231"/>
      <c r="D122" s="215">
        <v>4872.96</v>
      </c>
      <c r="E122" s="216"/>
      <c r="F122" s="215">
        <f t="shared" si="8"/>
        <v>4872.96</v>
      </c>
      <c r="G122" s="214"/>
      <c r="H122" s="18"/>
      <c r="I122" s="218"/>
      <c r="J122" s="219"/>
      <c r="K122" s="220"/>
    </row>
    <row r="123" spans="1:11" ht="35.1" customHeight="1" x14ac:dyDescent="0.25">
      <c r="A123" s="222" t="s">
        <v>51</v>
      </c>
      <c r="B123" s="223"/>
      <c r="C123" s="224"/>
      <c r="D123" s="202">
        <f>SUM(D124:E126)</f>
        <v>115744.45999999999</v>
      </c>
      <c r="E123" s="265"/>
      <c r="F123" s="202">
        <f t="shared" si="8"/>
        <v>112791.31999999999</v>
      </c>
      <c r="G123" s="265"/>
      <c r="H123" s="126">
        <f>SUM(H124:H126)</f>
        <v>-2953.14</v>
      </c>
      <c r="I123" s="232"/>
      <c r="J123" s="373"/>
      <c r="K123" s="374"/>
    </row>
    <row r="124" spans="1:11" ht="34.5" customHeight="1" x14ac:dyDescent="0.25">
      <c r="A124" s="227" t="s">
        <v>233</v>
      </c>
      <c r="B124" s="230"/>
      <c r="C124" s="231"/>
      <c r="D124" s="215">
        <v>111439.12</v>
      </c>
      <c r="E124" s="216"/>
      <c r="F124" s="215">
        <f t="shared" si="8"/>
        <v>108485.98</v>
      </c>
      <c r="G124" s="216"/>
      <c r="H124" s="13">
        <v>-2953.14</v>
      </c>
      <c r="I124" s="218" t="s">
        <v>234</v>
      </c>
      <c r="J124" s="219"/>
      <c r="K124" s="220"/>
    </row>
    <row r="125" spans="1:11" ht="28.5" customHeight="1" x14ac:dyDescent="0.25">
      <c r="A125" s="227" t="s">
        <v>50</v>
      </c>
      <c r="B125" s="230"/>
      <c r="C125" s="231"/>
      <c r="D125" s="215">
        <v>1880.34</v>
      </c>
      <c r="E125" s="216"/>
      <c r="F125" s="215">
        <v>1880.34</v>
      </c>
      <c r="G125" s="216"/>
      <c r="H125" s="13"/>
      <c r="I125" s="218"/>
      <c r="J125" s="219"/>
      <c r="K125" s="220"/>
    </row>
    <row r="126" spans="1:11" ht="24" customHeight="1" x14ac:dyDescent="0.25">
      <c r="A126" s="227" t="s">
        <v>49</v>
      </c>
      <c r="B126" s="230"/>
      <c r="C126" s="231"/>
      <c r="D126" s="215">
        <v>2425</v>
      </c>
      <c r="E126" s="216"/>
      <c r="F126" s="215">
        <f>D126+H126</f>
        <v>2425</v>
      </c>
      <c r="G126" s="216"/>
      <c r="H126" s="13"/>
      <c r="I126" s="218"/>
      <c r="J126" s="219"/>
      <c r="K126" s="220"/>
    </row>
    <row r="127" spans="1:11" ht="35.1" customHeight="1" x14ac:dyDescent="0.25">
      <c r="A127" s="222" t="s">
        <v>52</v>
      </c>
      <c r="B127" s="223"/>
      <c r="C127" s="224"/>
      <c r="D127" s="202">
        <v>30000</v>
      </c>
      <c r="E127" s="203"/>
      <c r="F127" s="202">
        <f>D127+H127</f>
        <v>50000</v>
      </c>
      <c r="G127" s="204"/>
      <c r="H127" s="126">
        <v>20000</v>
      </c>
      <c r="I127" s="218" t="s">
        <v>230</v>
      </c>
      <c r="J127" s="219"/>
      <c r="K127" s="220"/>
    </row>
    <row r="128" spans="1:11" s="3" customFormat="1" ht="35.1" customHeight="1" x14ac:dyDescent="0.25">
      <c r="A128" s="222" t="s">
        <v>21</v>
      </c>
      <c r="B128" s="223"/>
      <c r="C128" s="224"/>
      <c r="D128" s="202">
        <f>D129+D130+D132</f>
        <v>20000</v>
      </c>
      <c r="E128" s="203"/>
      <c r="F128" s="202">
        <f>D128+H128</f>
        <v>20000</v>
      </c>
      <c r="G128" s="203"/>
      <c r="H128" s="126"/>
      <c r="I128" s="221"/>
      <c r="J128" s="221"/>
      <c r="K128" s="221"/>
    </row>
    <row r="129" spans="1:11" s="3" customFormat="1" ht="23.25" customHeight="1" x14ac:dyDescent="0.25">
      <c r="A129" s="227" t="s">
        <v>78</v>
      </c>
      <c r="B129" s="230"/>
      <c r="C129" s="231"/>
      <c r="D129" s="215">
        <v>12500</v>
      </c>
      <c r="E129" s="216"/>
      <c r="F129" s="215">
        <f t="shared" ref="F129:F140" si="10">D129+H129</f>
        <v>12500</v>
      </c>
      <c r="G129" s="217"/>
      <c r="H129" s="13"/>
      <c r="I129" s="218"/>
      <c r="J129" s="219"/>
      <c r="K129" s="220"/>
    </row>
    <row r="130" spans="1:11" s="3" customFormat="1" ht="25.5" customHeight="1" x14ac:dyDescent="0.25">
      <c r="A130" s="227" t="s">
        <v>154</v>
      </c>
      <c r="B130" s="230"/>
      <c r="C130" s="231"/>
      <c r="D130" s="215">
        <v>7500</v>
      </c>
      <c r="E130" s="216"/>
      <c r="F130" s="215">
        <f t="shared" si="10"/>
        <v>7500</v>
      </c>
      <c r="G130" s="217"/>
      <c r="H130" s="13"/>
      <c r="I130" s="218"/>
      <c r="J130" s="219"/>
      <c r="K130" s="220"/>
    </row>
    <row r="131" spans="1:11" s="3" customFormat="1" ht="44.25" hidden="1" customHeight="1" x14ac:dyDescent="0.25">
      <c r="A131" s="370" t="s">
        <v>235</v>
      </c>
      <c r="B131" s="371"/>
      <c r="C131" s="372"/>
      <c r="D131" s="215"/>
      <c r="E131" s="239"/>
      <c r="F131" s="215">
        <f t="shared" ref="F131:F132" si="11">D131+H131</f>
        <v>0</v>
      </c>
      <c r="G131" s="217"/>
      <c r="H131" s="13"/>
      <c r="I131" s="218" t="s">
        <v>232</v>
      </c>
      <c r="J131" s="219"/>
      <c r="K131" s="220"/>
    </row>
    <row r="132" spans="1:11" s="3" customFormat="1" ht="36" hidden="1" customHeight="1" x14ac:dyDescent="0.25">
      <c r="A132" s="370" t="s">
        <v>231</v>
      </c>
      <c r="B132" s="371"/>
      <c r="C132" s="372"/>
      <c r="D132" s="215"/>
      <c r="E132" s="239"/>
      <c r="F132" s="215">
        <f t="shared" si="11"/>
        <v>18500</v>
      </c>
      <c r="G132" s="217"/>
      <c r="H132" s="13">
        <v>18500</v>
      </c>
      <c r="I132" s="218" t="s">
        <v>232</v>
      </c>
      <c r="J132" s="219"/>
      <c r="K132" s="220"/>
    </row>
    <row r="133" spans="1:11" ht="57" customHeight="1" x14ac:dyDescent="0.25">
      <c r="A133" s="222" t="s">
        <v>241</v>
      </c>
      <c r="B133" s="223"/>
      <c r="C133" s="224"/>
      <c r="D133" s="202">
        <v>9825.4</v>
      </c>
      <c r="E133" s="203"/>
      <c r="F133" s="202">
        <f t="shared" si="10"/>
        <v>11774.5</v>
      </c>
      <c r="G133" s="204"/>
      <c r="H133" s="126">
        <v>1949.1</v>
      </c>
      <c r="I133" s="218" t="s">
        <v>251</v>
      </c>
      <c r="J133" s="219"/>
      <c r="K133" s="220"/>
    </row>
    <row r="134" spans="1:11" ht="68.25" customHeight="1" x14ac:dyDescent="0.25">
      <c r="A134" s="222" t="s">
        <v>242</v>
      </c>
      <c r="B134" s="223"/>
      <c r="C134" s="224"/>
      <c r="D134" s="202"/>
      <c r="E134" s="266"/>
      <c r="F134" s="202">
        <f>D134+H134</f>
        <v>17100</v>
      </c>
      <c r="G134" s="266"/>
      <c r="H134" s="126">
        <v>17100</v>
      </c>
      <c r="I134" s="218" t="s">
        <v>250</v>
      </c>
      <c r="J134" s="219"/>
      <c r="K134" s="220"/>
    </row>
    <row r="135" spans="1:11" ht="43.5" customHeight="1" x14ac:dyDescent="0.25">
      <c r="A135" s="222" t="s">
        <v>243</v>
      </c>
      <c r="B135" s="223"/>
      <c r="C135" s="224"/>
      <c r="D135" s="202">
        <f>D136+D137</f>
        <v>30829.53</v>
      </c>
      <c r="E135" s="203"/>
      <c r="F135" s="202">
        <f t="shared" si="10"/>
        <v>34616.11</v>
      </c>
      <c r="G135" s="204"/>
      <c r="H135" s="126">
        <f>SUM(H136:H137)</f>
        <v>3786.58</v>
      </c>
      <c r="I135" s="218"/>
      <c r="J135" s="219"/>
      <c r="K135" s="220"/>
    </row>
    <row r="136" spans="1:11" ht="142.5" customHeight="1" x14ac:dyDescent="0.25">
      <c r="A136" s="227" t="s">
        <v>120</v>
      </c>
      <c r="B136" s="230"/>
      <c r="C136" s="231"/>
      <c r="D136" s="215">
        <v>14203.77</v>
      </c>
      <c r="E136" s="216"/>
      <c r="F136" s="215">
        <f t="shared" si="10"/>
        <v>17990.349999999999</v>
      </c>
      <c r="G136" s="216"/>
      <c r="H136" s="13">
        <v>3786.58</v>
      </c>
      <c r="I136" s="218" t="s">
        <v>249</v>
      </c>
      <c r="J136" s="219"/>
      <c r="K136" s="220"/>
    </row>
    <row r="137" spans="1:11" s="3" customFormat="1" ht="117.75" customHeight="1" x14ac:dyDescent="0.25">
      <c r="A137" s="227" t="s">
        <v>155</v>
      </c>
      <c r="B137" s="230"/>
      <c r="C137" s="231"/>
      <c r="D137" s="215">
        <v>16625.759999999998</v>
      </c>
      <c r="E137" s="216"/>
      <c r="F137" s="215">
        <f t="shared" si="10"/>
        <v>16625.759999999998</v>
      </c>
      <c r="G137" s="217"/>
      <c r="H137" s="55"/>
      <c r="I137" s="218"/>
      <c r="J137" s="219"/>
      <c r="K137" s="220"/>
    </row>
    <row r="138" spans="1:11" ht="35.1" customHeight="1" x14ac:dyDescent="0.25">
      <c r="A138" s="222" t="s">
        <v>141</v>
      </c>
      <c r="B138" s="223"/>
      <c r="C138" s="224"/>
      <c r="D138" s="202">
        <f>D139+D140</f>
        <v>38521.64</v>
      </c>
      <c r="E138" s="203"/>
      <c r="F138" s="202">
        <f t="shared" si="10"/>
        <v>36240</v>
      </c>
      <c r="G138" s="204"/>
      <c r="H138" s="126">
        <f>SUM(H139:H140)</f>
        <v>-2281.64</v>
      </c>
      <c r="I138" s="197"/>
      <c r="J138" s="197"/>
      <c r="K138" s="197"/>
    </row>
    <row r="139" spans="1:11" ht="35.25" customHeight="1" x14ac:dyDescent="0.25">
      <c r="A139" s="227" t="s">
        <v>119</v>
      </c>
      <c r="B139" s="230"/>
      <c r="C139" s="231"/>
      <c r="D139" s="215">
        <v>3961.64</v>
      </c>
      <c r="E139" s="216"/>
      <c r="F139" s="215">
        <f t="shared" si="10"/>
        <v>1680</v>
      </c>
      <c r="G139" s="216"/>
      <c r="H139" s="13">
        <v>-2281.64</v>
      </c>
      <c r="I139" s="218" t="s">
        <v>240</v>
      </c>
      <c r="J139" s="219"/>
      <c r="K139" s="220"/>
    </row>
    <row r="140" spans="1:11" ht="51" customHeight="1" x14ac:dyDescent="0.25">
      <c r="A140" s="227" t="s">
        <v>118</v>
      </c>
      <c r="B140" s="230"/>
      <c r="C140" s="231"/>
      <c r="D140" s="215">
        <v>34560</v>
      </c>
      <c r="E140" s="216"/>
      <c r="F140" s="215">
        <f t="shared" si="10"/>
        <v>34560</v>
      </c>
      <c r="G140" s="216"/>
      <c r="H140" s="13"/>
      <c r="I140" s="218"/>
      <c r="J140" s="219"/>
      <c r="K140" s="220"/>
    </row>
    <row r="141" spans="1:11" x14ac:dyDescent="0.25">
      <c r="A141" s="245" t="s">
        <v>11</v>
      </c>
      <c r="B141" s="245"/>
      <c r="C141" s="245"/>
      <c r="D141" s="246">
        <f>D110+D111+D112+D114+D121+D123+D127+D128+D133+D134+D135+D138</f>
        <v>1857318.6999999997</v>
      </c>
      <c r="E141" s="247"/>
      <c r="F141" s="246">
        <f>F110+F111+F112+F114+F121+F123+F127+F128+F133+F134+F135+F138</f>
        <v>1808099.6</v>
      </c>
      <c r="G141" s="247"/>
      <c r="H141" s="127">
        <f>H110+H111+H112+H114+H123+H127+H128+H133+H134+H135+H138</f>
        <v>-49219.099999999991</v>
      </c>
      <c r="I141" s="197"/>
      <c r="J141" s="197"/>
      <c r="K141" s="197"/>
    </row>
    <row r="142" spans="1:11" ht="12" customHeight="1" x14ac:dyDescent="0.25">
      <c r="A142" s="118"/>
      <c r="B142" s="118"/>
      <c r="C142" s="118"/>
      <c r="D142" s="118"/>
      <c r="E142" s="118"/>
      <c r="F142" s="118"/>
      <c r="G142" s="118"/>
      <c r="H142" s="134"/>
      <c r="I142" s="118"/>
      <c r="J142" s="118"/>
      <c r="K142" s="118"/>
    </row>
    <row r="143" spans="1:11" ht="44.25" customHeight="1" x14ac:dyDescent="0.25">
      <c r="A143" s="177" t="s">
        <v>53</v>
      </c>
      <c r="B143" s="177"/>
      <c r="C143" s="177"/>
      <c r="D143" s="177"/>
      <c r="E143" s="177"/>
      <c r="F143" s="177"/>
      <c r="G143" s="177"/>
      <c r="H143" s="177"/>
      <c r="I143" s="177"/>
      <c r="J143" s="177"/>
      <c r="K143" s="177"/>
    </row>
    <row r="144" spans="1:11" ht="41.25" customHeight="1" x14ac:dyDescent="0.25">
      <c r="A144" s="177" t="s">
        <v>179</v>
      </c>
      <c r="B144" s="177"/>
      <c r="C144" s="177"/>
      <c r="D144" s="177"/>
      <c r="E144" s="177"/>
      <c r="F144" s="177"/>
      <c r="G144" s="177"/>
      <c r="H144" s="177"/>
      <c r="I144" s="177"/>
      <c r="J144" s="177"/>
      <c r="K144" s="177"/>
    </row>
    <row r="145" spans="1:11" ht="117.75" hidden="1" customHeight="1" x14ac:dyDescent="0.25">
      <c r="A145" s="177" t="s">
        <v>54</v>
      </c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1:11" x14ac:dyDescent="0.25">
      <c r="A146" s="369"/>
      <c r="B146" s="369"/>
      <c r="C146" s="369"/>
      <c r="D146" s="369"/>
      <c r="E146" s="369"/>
      <c r="F146" s="369"/>
      <c r="G146" s="369"/>
      <c r="H146" s="369"/>
      <c r="I146" s="369"/>
      <c r="J146" s="369"/>
      <c r="K146" s="369"/>
    </row>
    <row r="147" spans="1:11" x14ac:dyDescent="0.25">
      <c r="A147" s="369"/>
      <c r="B147" s="369"/>
      <c r="C147" s="369"/>
      <c r="D147" s="369"/>
      <c r="E147" s="369"/>
      <c r="F147" s="369"/>
      <c r="G147" s="369"/>
      <c r="H147" s="369"/>
      <c r="I147" s="369"/>
      <c r="J147" s="369"/>
      <c r="K147" s="369"/>
    </row>
    <row r="148" spans="1:11" x14ac:dyDescent="0.25">
      <c r="A148" s="369"/>
      <c r="B148" s="369"/>
      <c r="C148" s="369"/>
      <c r="D148" s="369"/>
      <c r="E148" s="369"/>
      <c r="F148" s="369"/>
      <c r="G148" s="369"/>
      <c r="H148" s="369"/>
      <c r="I148" s="369"/>
      <c r="J148" s="369"/>
      <c r="K148" s="369"/>
    </row>
    <row r="149" spans="1:11" x14ac:dyDescent="0.25">
      <c r="A149" s="369"/>
      <c r="B149" s="369"/>
      <c r="C149" s="369"/>
      <c r="D149" s="369"/>
      <c r="E149" s="369"/>
      <c r="F149" s="369"/>
      <c r="G149" s="369"/>
      <c r="H149" s="369"/>
      <c r="I149" s="369"/>
      <c r="J149" s="369"/>
      <c r="K149" s="369"/>
    </row>
    <row r="150" spans="1:11" x14ac:dyDescent="0.25">
      <c r="A150" s="369"/>
      <c r="B150" s="369"/>
      <c r="C150" s="369"/>
      <c r="D150" s="369"/>
      <c r="E150" s="369"/>
      <c r="F150" s="369"/>
      <c r="G150" s="369"/>
      <c r="H150" s="369"/>
      <c r="I150" s="369"/>
      <c r="J150" s="369"/>
      <c r="K150" s="369"/>
    </row>
    <row r="151" spans="1:11" x14ac:dyDescent="0.25">
      <c r="A151" s="369"/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</row>
    <row r="152" spans="1:11" x14ac:dyDescent="0.25">
      <c r="A152" s="369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</row>
    <row r="153" spans="1:11" x14ac:dyDescent="0.25">
      <c r="A153" s="369"/>
      <c r="B153" s="369"/>
      <c r="C153" s="369"/>
      <c r="D153" s="369"/>
      <c r="E153" s="369"/>
      <c r="F153" s="369"/>
      <c r="G153" s="369"/>
      <c r="H153" s="369"/>
      <c r="I153" s="369"/>
      <c r="J153" s="369"/>
      <c r="K153" s="369"/>
    </row>
    <row r="154" spans="1:11" x14ac:dyDescent="0.25">
      <c r="A154" s="369"/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</row>
  </sheetData>
  <mergeCells count="475">
    <mergeCell ref="F134:G134"/>
    <mergeCell ref="I134:K134"/>
    <mergeCell ref="A120:C120"/>
    <mergeCell ref="D120:E120"/>
    <mergeCell ref="F120:G120"/>
    <mergeCell ref="I120:K120"/>
    <mergeCell ref="A8:J8"/>
    <mergeCell ref="A9:I9"/>
    <mergeCell ref="A10:I10"/>
    <mergeCell ref="A11:J11"/>
    <mergeCell ref="A13:J13"/>
    <mergeCell ref="A14:J14"/>
    <mergeCell ref="A20:C20"/>
    <mergeCell ref="D20:E20"/>
    <mergeCell ref="F20:G20"/>
    <mergeCell ref="H20:J20"/>
    <mergeCell ref="A23:C23"/>
    <mergeCell ref="D23:E23"/>
    <mergeCell ref="F23:G23"/>
    <mergeCell ref="H23:J23"/>
    <mergeCell ref="A26:J26"/>
    <mergeCell ref="A28:J28"/>
    <mergeCell ref="A21:C21"/>
    <mergeCell ref="D21:E21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15:J15"/>
    <mergeCell ref="A16:J16"/>
    <mergeCell ref="A18:C18"/>
    <mergeCell ref="D18:E18"/>
    <mergeCell ref="F18:G18"/>
    <mergeCell ref="H18:J18"/>
    <mergeCell ref="F21:G21"/>
    <mergeCell ref="H21:J21"/>
    <mergeCell ref="A22:C22"/>
    <mergeCell ref="D22:E22"/>
    <mergeCell ref="F22:G22"/>
    <mergeCell ref="H22:J22"/>
    <mergeCell ref="A32:C32"/>
    <mergeCell ref="D32:E32"/>
    <mergeCell ref="F32:G32"/>
    <mergeCell ref="I32:K32"/>
    <mergeCell ref="A33:C33"/>
    <mergeCell ref="D33:E33"/>
    <mergeCell ref="F33:G33"/>
    <mergeCell ref="I33:K33"/>
    <mergeCell ref="A30:C30"/>
    <mergeCell ref="D30:E30"/>
    <mergeCell ref="F30:G30"/>
    <mergeCell ref="I30:K30"/>
    <mergeCell ref="A31:C31"/>
    <mergeCell ref="D31:E31"/>
    <mergeCell ref="F31:G31"/>
    <mergeCell ref="I31:K31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0:C50"/>
    <mergeCell ref="D50:E50"/>
    <mergeCell ref="F50:G50"/>
    <mergeCell ref="I50:K50"/>
    <mergeCell ref="A51:C51"/>
    <mergeCell ref="D51:E51"/>
    <mergeCell ref="F51:G51"/>
    <mergeCell ref="I51:K51"/>
    <mergeCell ref="A55:C55"/>
    <mergeCell ref="D55:E55"/>
    <mergeCell ref="F55:G55"/>
    <mergeCell ref="I55:K55"/>
    <mergeCell ref="A56:C56"/>
    <mergeCell ref="D56:E56"/>
    <mergeCell ref="F56:G56"/>
    <mergeCell ref="I56:K56"/>
    <mergeCell ref="A53:C53"/>
    <mergeCell ref="D53:E53"/>
    <mergeCell ref="F53:G53"/>
    <mergeCell ref="I53:K53"/>
    <mergeCell ref="A54:C54"/>
    <mergeCell ref="D54:E54"/>
    <mergeCell ref="F54:G54"/>
    <mergeCell ref="I54:K54"/>
    <mergeCell ref="A60:C60"/>
    <mergeCell ref="D60:E60"/>
    <mergeCell ref="F60:G60"/>
    <mergeCell ref="I60:K60"/>
    <mergeCell ref="A61:C61"/>
    <mergeCell ref="D61:E61"/>
    <mergeCell ref="F61:G61"/>
    <mergeCell ref="I61:K61"/>
    <mergeCell ref="A57:C57"/>
    <mergeCell ref="D57:E57"/>
    <mergeCell ref="F57:G57"/>
    <mergeCell ref="I57:K57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70:C70"/>
    <mergeCell ref="D70:E70"/>
    <mergeCell ref="F70:G70"/>
    <mergeCell ref="I70:K70"/>
    <mergeCell ref="A71:C71"/>
    <mergeCell ref="D71:E71"/>
    <mergeCell ref="F71:G71"/>
    <mergeCell ref="A72:C72"/>
    <mergeCell ref="D72:E72"/>
    <mergeCell ref="F72:G72"/>
    <mergeCell ref="I71:K71"/>
    <mergeCell ref="I72:K72"/>
    <mergeCell ref="A73:C73"/>
    <mergeCell ref="D73:E73"/>
    <mergeCell ref="F73:G73"/>
    <mergeCell ref="I73:K73"/>
    <mergeCell ref="A74:C74"/>
    <mergeCell ref="D74:E74"/>
    <mergeCell ref="F74:G74"/>
    <mergeCell ref="I74:K74"/>
    <mergeCell ref="A77:C77"/>
    <mergeCell ref="D77:E77"/>
    <mergeCell ref="F77:G77"/>
    <mergeCell ref="I77:K77"/>
    <mergeCell ref="A78:C78"/>
    <mergeCell ref="D78:E78"/>
    <mergeCell ref="F78:G78"/>
    <mergeCell ref="I78:K78"/>
    <mergeCell ref="A75:C75"/>
    <mergeCell ref="D75:E75"/>
    <mergeCell ref="F75:G75"/>
    <mergeCell ref="I75:K75"/>
    <mergeCell ref="A76:C76"/>
    <mergeCell ref="D76:E76"/>
    <mergeCell ref="F76:G76"/>
    <mergeCell ref="I76:K76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A92:C92"/>
    <mergeCell ref="D92:E92"/>
    <mergeCell ref="F92:G92"/>
    <mergeCell ref="I92:K92"/>
    <mergeCell ref="A93:C93"/>
    <mergeCell ref="D93:E93"/>
    <mergeCell ref="F93:G93"/>
    <mergeCell ref="I93:K93"/>
    <mergeCell ref="A89:K89"/>
    <mergeCell ref="A90:K90"/>
    <mergeCell ref="A91:C91"/>
    <mergeCell ref="D91:E91"/>
    <mergeCell ref="F91:G91"/>
    <mergeCell ref="I91:K91"/>
    <mergeCell ref="A96:C96"/>
    <mergeCell ref="D96:E96"/>
    <mergeCell ref="F96:G96"/>
    <mergeCell ref="I96:K96"/>
    <mergeCell ref="A97:C97"/>
    <mergeCell ref="D97:E97"/>
    <mergeCell ref="F97:G97"/>
    <mergeCell ref="I97:K97"/>
    <mergeCell ref="A94:C94"/>
    <mergeCell ref="D94:E94"/>
    <mergeCell ref="F94:G94"/>
    <mergeCell ref="I94:K94"/>
    <mergeCell ref="A95:C95"/>
    <mergeCell ref="D95:E95"/>
    <mergeCell ref="F95:G95"/>
    <mergeCell ref="I95:K95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D111:E111"/>
    <mergeCell ref="F111:G111"/>
    <mergeCell ref="A112:C112"/>
    <mergeCell ref="D112:E112"/>
    <mergeCell ref="F112:G112"/>
    <mergeCell ref="I112:K112"/>
    <mergeCell ref="A107:K107"/>
    <mergeCell ref="A109:C109"/>
    <mergeCell ref="D109:E109"/>
    <mergeCell ref="F109:G109"/>
    <mergeCell ref="I109:K109"/>
    <mergeCell ref="A110:C110"/>
    <mergeCell ref="D110:E110"/>
    <mergeCell ref="F110:G110"/>
    <mergeCell ref="A111:C111"/>
    <mergeCell ref="I110:K110"/>
    <mergeCell ref="I111:K111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13:C113"/>
    <mergeCell ref="D113:E113"/>
    <mergeCell ref="F113:G113"/>
    <mergeCell ref="I113:K113"/>
    <mergeCell ref="A114:C114"/>
    <mergeCell ref="D114:E114"/>
    <mergeCell ref="F114:G114"/>
    <mergeCell ref="I114:K114"/>
    <mergeCell ref="A119:C119"/>
    <mergeCell ref="D119:E119"/>
    <mergeCell ref="F119:G119"/>
    <mergeCell ref="I119:K119"/>
    <mergeCell ref="A121:C121"/>
    <mergeCell ref="D121:E121"/>
    <mergeCell ref="F121:G121"/>
    <mergeCell ref="I121:K121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24:C124"/>
    <mergeCell ref="D124:E124"/>
    <mergeCell ref="F124:G124"/>
    <mergeCell ref="I124:K124"/>
    <mergeCell ref="A125:C125"/>
    <mergeCell ref="D125:E125"/>
    <mergeCell ref="F125:G125"/>
    <mergeCell ref="I125:K125"/>
    <mergeCell ref="A122:C122"/>
    <mergeCell ref="D122:E122"/>
    <mergeCell ref="F122:G122"/>
    <mergeCell ref="I122:K122"/>
    <mergeCell ref="A123:C123"/>
    <mergeCell ref="D123:E123"/>
    <mergeCell ref="F123:G123"/>
    <mergeCell ref="I123:K123"/>
    <mergeCell ref="A128:C128"/>
    <mergeCell ref="D128:E128"/>
    <mergeCell ref="F128:G128"/>
    <mergeCell ref="I128:K128"/>
    <mergeCell ref="A129:C129"/>
    <mergeCell ref="D129:E129"/>
    <mergeCell ref="F129:G129"/>
    <mergeCell ref="I129:K129"/>
    <mergeCell ref="A126:C126"/>
    <mergeCell ref="D126:E126"/>
    <mergeCell ref="F126:G126"/>
    <mergeCell ref="I126:K126"/>
    <mergeCell ref="A127:C127"/>
    <mergeCell ref="D127:E127"/>
    <mergeCell ref="F127:G127"/>
    <mergeCell ref="I127:K127"/>
    <mergeCell ref="F136:G136"/>
    <mergeCell ref="I136:K136"/>
    <mergeCell ref="A130:C130"/>
    <mergeCell ref="D130:E130"/>
    <mergeCell ref="F130:G130"/>
    <mergeCell ref="I130:K130"/>
    <mergeCell ref="A133:C133"/>
    <mergeCell ref="D133:E133"/>
    <mergeCell ref="F133:G133"/>
    <mergeCell ref="I133:K133"/>
    <mergeCell ref="D132:E132"/>
    <mergeCell ref="F132:G132"/>
    <mergeCell ref="I132:K132"/>
    <mergeCell ref="A135:C135"/>
    <mergeCell ref="D135:E135"/>
    <mergeCell ref="F135:G135"/>
    <mergeCell ref="I135:K135"/>
    <mergeCell ref="A136:C136"/>
    <mergeCell ref="A131:C131"/>
    <mergeCell ref="D131:E131"/>
    <mergeCell ref="F131:G131"/>
    <mergeCell ref="I131:K131"/>
    <mergeCell ref="A134:C134"/>
    <mergeCell ref="D134:E134"/>
    <mergeCell ref="A154:K154"/>
    <mergeCell ref="A58:C58"/>
    <mergeCell ref="D58:E58"/>
    <mergeCell ref="F58:G58"/>
    <mergeCell ref="I58:K58"/>
    <mergeCell ref="A132:C132"/>
    <mergeCell ref="A145:K145"/>
    <mergeCell ref="A146:K146"/>
    <mergeCell ref="A147:K147"/>
    <mergeCell ref="A148:K148"/>
    <mergeCell ref="A149:K149"/>
    <mergeCell ref="A141:C141"/>
    <mergeCell ref="D141:E141"/>
    <mergeCell ref="F141:G141"/>
    <mergeCell ref="I141:K141"/>
    <mergeCell ref="A143:K143"/>
    <mergeCell ref="A144:K144"/>
    <mergeCell ref="A139:C139"/>
    <mergeCell ref="D139:E139"/>
    <mergeCell ref="F139:G139"/>
    <mergeCell ref="I139:K139"/>
    <mergeCell ref="A140:C140"/>
    <mergeCell ref="D140:E140"/>
    <mergeCell ref="D136:E136"/>
    <mergeCell ref="A150:K150"/>
    <mergeCell ref="A151:K151"/>
    <mergeCell ref="A152:K152"/>
    <mergeCell ref="A153:K153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</mergeCells>
  <pageMargins left="0.51181102362204722" right="0.11811023622047245" top="0" bottom="0" header="0.31496062992125984" footer="0.31496062992125984"/>
  <pageSetup paperSize="9" scale="80" fitToHeight="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7"/>
  <sheetViews>
    <sheetView topLeftCell="A142" workbookViewId="0">
      <selection activeCell="A148" sqref="A148:XFD148"/>
    </sheetView>
  </sheetViews>
  <sheetFormatPr defaultRowHeight="15" x14ac:dyDescent="0.25"/>
  <cols>
    <col min="1" max="2" width="9.140625" style="121"/>
    <col min="3" max="3" width="10.140625" style="121" customWidth="1"/>
    <col min="4" max="4" width="10" style="121" bestFit="1" customWidth="1"/>
    <col min="5" max="5" width="10.7109375" style="121" customWidth="1"/>
    <col min="6" max="6" width="9.140625" style="121"/>
    <col min="7" max="7" width="10.85546875" style="121" customWidth="1"/>
    <col min="8" max="8" width="12" style="128" customWidth="1"/>
    <col min="9" max="9" width="10.7109375" style="121" customWidth="1"/>
    <col min="10" max="10" width="9.85546875" style="121" customWidth="1"/>
    <col min="11" max="11" width="9.7109375" style="121" customWidth="1"/>
    <col min="12" max="16384" width="9.140625" style="121"/>
  </cols>
  <sheetData>
    <row r="1" spans="1:10" ht="15.75" x14ac:dyDescent="0.25">
      <c r="A1" s="1"/>
    </row>
    <row r="2" spans="1:10" ht="15.75" x14ac:dyDescent="0.25">
      <c r="A2" s="168" t="s">
        <v>0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15.75" x14ac:dyDescent="0.25">
      <c r="A3" s="168" t="s">
        <v>1</v>
      </c>
      <c r="B3" s="369"/>
      <c r="C3" s="369"/>
      <c r="D3" s="369"/>
      <c r="E3" s="369"/>
      <c r="F3" s="369"/>
      <c r="G3" s="369"/>
      <c r="H3" s="369"/>
      <c r="I3" s="369"/>
      <c r="J3" s="369"/>
    </row>
    <row r="4" spans="1:10" ht="15.75" x14ac:dyDescent="0.25">
      <c r="A4" s="168" t="s">
        <v>2</v>
      </c>
      <c r="B4" s="369"/>
      <c r="C4" s="369"/>
      <c r="D4" s="369"/>
      <c r="E4" s="369"/>
      <c r="F4" s="369"/>
      <c r="G4" s="369"/>
      <c r="H4" s="369"/>
      <c r="I4" s="369"/>
      <c r="J4" s="369"/>
    </row>
    <row r="5" spans="1:10" ht="15.75" x14ac:dyDescent="0.25">
      <c r="A5" s="168"/>
      <c r="B5" s="369"/>
      <c r="C5" s="369"/>
      <c r="D5" s="369"/>
      <c r="E5" s="369"/>
      <c r="F5" s="369"/>
      <c r="G5" s="369"/>
      <c r="H5" s="369"/>
      <c r="I5" s="369"/>
    </row>
    <row r="6" spans="1:10" x14ac:dyDescent="0.25">
      <c r="A6" s="392" t="s">
        <v>256</v>
      </c>
      <c r="B6" s="369"/>
      <c r="C6" s="369"/>
      <c r="D6" s="369"/>
      <c r="E6" s="369"/>
      <c r="F6" s="369"/>
      <c r="G6" s="369"/>
      <c r="H6" s="369"/>
      <c r="I6" s="369"/>
      <c r="J6" s="369"/>
    </row>
    <row r="7" spans="1:10" ht="15.75" x14ac:dyDescent="0.25">
      <c r="A7" s="168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369"/>
    </row>
    <row r="9" spans="1:10" ht="7.5" customHeight="1" x14ac:dyDescent="0.25">
      <c r="A9" s="168"/>
      <c r="B9" s="369"/>
      <c r="C9" s="369"/>
      <c r="D9" s="369"/>
      <c r="E9" s="369"/>
      <c r="F9" s="369"/>
      <c r="G9" s="369"/>
      <c r="H9" s="369"/>
      <c r="I9" s="3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122"/>
    </row>
    <row r="11" spans="1:10" ht="73.5" customHeight="1" x14ac:dyDescent="0.25">
      <c r="A11" s="172" t="s">
        <v>257</v>
      </c>
      <c r="B11" s="188"/>
      <c r="C11" s="188"/>
      <c r="D11" s="188"/>
      <c r="E11" s="188"/>
      <c r="F11" s="188"/>
      <c r="G11" s="188"/>
      <c r="H11" s="188"/>
      <c r="I11" s="188"/>
      <c r="J11" s="188"/>
    </row>
    <row r="12" spans="1:10" ht="15" customHeight="1" x14ac:dyDescent="0.25">
      <c r="A12" s="137"/>
      <c r="B12" s="143"/>
      <c r="C12" s="143"/>
      <c r="D12" s="143"/>
      <c r="E12" s="143"/>
      <c r="F12" s="143"/>
      <c r="G12" s="143"/>
      <c r="H12" s="139"/>
      <c r="I12" s="143"/>
      <c r="J12" s="143"/>
    </row>
    <row r="13" spans="1:10" ht="15.75" x14ac:dyDescent="0.25">
      <c r="A13" s="184" t="s">
        <v>58</v>
      </c>
      <c r="B13" s="185"/>
      <c r="C13" s="185"/>
      <c r="D13" s="185"/>
      <c r="E13" s="185"/>
      <c r="F13" s="185"/>
      <c r="G13" s="185"/>
      <c r="H13" s="185"/>
      <c r="I13" s="185"/>
      <c r="J13" s="185"/>
    </row>
    <row r="14" spans="1:10" ht="58.5" customHeight="1" x14ac:dyDescent="0.25">
      <c r="A14" s="175" t="s">
        <v>166</v>
      </c>
      <c r="B14" s="176"/>
      <c r="C14" s="176"/>
      <c r="D14" s="176"/>
      <c r="E14" s="176"/>
      <c r="F14" s="176"/>
      <c r="G14" s="176"/>
      <c r="H14" s="176"/>
      <c r="I14" s="176"/>
      <c r="J14" s="369"/>
    </row>
    <row r="15" spans="1:10" ht="15.75" x14ac:dyDescent="0.25">
      <c r="A15" s="168" t="s">
        <v>4</v>
      </c>
      <c r="B15" s="369"/>
      <c r="C15" s="369"/>
      <c r="D15" s="369"/>
      <c r="E15" s="369"/>
      <c r="F15" s="369"/>
      <c r="G15" s="369"/>
      <c r="H15" s="369"/>
      <c r="I15" s="369"/>
      <c r="J15" s="369"/>
    </row>
    <row r="16" spans="1:10" ht="15.75" x14ac:dyDescent="0.25">
      <c r="A16" s="393" t="s">
        <v>282</v>
      </c>
      <c r="B16" s="394"/>
      <c r="C16" s="394"/>
      <c r="D16" s="394"/>
      <c r="E16" s="394"/>
      <c r="F16" s="394"/>
      <c r="G16" s="394"/>
      <c r="H16" s="394"/>
      <c r="I16" s="394"/>
      <c r="J16" s="394"/>
    </row>
    <row r="17" spans="1:11" ht="15.75" x14ac:dyDescent="0.25">
      <c r="A17" s="2"/>
      <c r="B17" s="142"/>
      <c r="C17" s="142"/>
      <c r="D17" s="142"/>
      <c r="E17" s="142"/>
      <c r="F17" s="142"/>
      <c r="G17" s="142"/>
      <c r="H17" s="138"/>
      <c r="I17" s="142"/>
      <c r="J17" s="142"/>
    </row>
    <row r="18" spans="1:11" ht="15.75" x14ac:dyDescent="0.25">
      <c r="A18" s="180"/>
      <c r="B18" s="395"/>
      <c r="C18" s="395"/>
      <c r="D18" s="182" t="s">
        <v>25</v>
      </c>
      <c r="E18" s="182"/>
      <c r="F18" s="182" t="s">
        <v>6</v>
      </c>
      <c r="G18" s="182"/>
      <c r="H18" s="180" t="s">
        <v>14</v>
      </c>
      <c r="I18" s="182"/>
      <c r="J18" s="182"/>
    </row>
    <row r="19" spans="1:11" ht="30" customHeight="1" x14ac:dyDescent="0.25">
      <c r="A19" s="189" t="s">
        <v>7</v>
      </c>
      <c r="B19" s="190"/>
      <c r="C19" s="190"/>
      <c r="D19" s="388">
        <v>8050775</v>
      </c>
      <c r="E19" s="388"/>
      <c r="F19" s="388">
        <f>D19+H19</f>
        <v>8131520</v>
      </c>
      <c r="G19" s="388"/>
      <c r="H19" s="388">
        <v>80745</v>
      </c>
      <c r="I19" s="388"/>
      <c r="J19" s="388"/>
    </row>
    <row r="20" spans="1:11" x14ac:dyDescent="0.25">
      <c r="A20" s="189" t="s">
        <v>8</v>
      </c>
      <c r="B20" s="190"/>
      <c r="C20" s="190"/>
      <c r="D20" s="388">
        <v>1664880</v>
      </c>
      <c r="E20" s="388"/>
      <c r="F20" s="388">
        <f>D20+H20</f>
        <v>1664880</v>
      </c>
      <c r="G20" s="388"/>
      <c r="H20" s="388"/>
      <c r="I20" s="388"/>
      <c r="J20" s="388"/>
    </row>
    <row r="21" spans="1:11" x14ac:dyDescent="0.25">
      <c r="A21" s="189" t="s">
        <v>9</v>
      </c>
      <c r="B21" s="190"/>
      <c r="C21" s="190"/>
      <c r="D21" s="388">
        <v>0</v>
      </c>
      <c r="E21" s="388"/>
      <c r="F21" s="388">
        <f>D21+H21</f>
        <v>0</v>
      </c>
      <c r="G21" s="388"/>
      <c r="H21" s="388"/>
      <c r="I21" s="388"/>
      <c r="J21" s="388"/>
    </row>
    <row r="22" spans="1:11" ht="30" customHeight="1" x14ac:dyDescent="0.25">
      <c r="A22" s="194" t="s">
        <v>10</v>
      </c>
      <c r="B22" s="195"/>
      <c r="C22" s="196"/>
      <c r="D22" s="388">
        <v>1808099.6</v>
      </c>
      <c r="E22" s="388"/>
      <c r="F22" s="388">
        <f>D22+H22</f>
        <v>1808099.6</v>
      </c>
      <c r="G22" s="388"/>
      <c r="H22" s="388"/>
      <c r="I22" s="388"/>
      <c r="J22" s="388"/>
    </row>
    <row r="23" spans="1:11" ht="15.75" x14ac:dyDescent="0.25">
      <c r="A23" s="180" t="s">
        <v>11</v>
      </c>
      <c r="B23" s="208"/>
      <c r="C23" s="208"/>
      <c r="D23" s="397">
        <f>D19+D20+D21+D22</f>
        <v>11523754.6</v>
      </c>
      <c r="E23" s="397"/>
      <c r="F23" s="397">
        <f>D23+H23</f>
        <v>11604499.6</v>
      </c>
      <c r="G23" s="397"/>
      <c r="H23" s="398">
        <f>H19+H20+H21+H22</f>
        <v>80745</v>
      </c>
      <c r="I23" s="397"/>
      <c r="J23" s="397"/>
    </row>
    <row r="24" spans="1:11" ht="15.75" x14ac:dyDescent="0.25">
      <c r="A24" s="20"/>
      <c r="B24" s="21"/>
      <c r="C24" s="21"/>
      <c r="D24" s="11"/>
      <c r="E24" s="22"/>
      <c r="F24" s="11"/>
      <c r="G24" s="22"/>
      <c r="H24" s="129"/>
      <c r="I24" s="11"/>
      <c r="J24" s="11"/>
    </row>
    <row r="25" spans="1:11" ht="15.75" x14ac:dyDescent="0.25">
      <c r="A25" s="20"/>
      <c r="B25" s="21"/>
      <c r="C25" s="21"/>
      <c r="D25" s="11"/>
      <c r="E25" s="22"/>
      <c r="F25" s="11"/>
      <c r="G25" s="22"/>
      <c r="H25" s="129"/>
      <c r="I25" s="11"/>
      <c r="J25" s="11"/>
    </row>
    <row r="26" spans="1:11" ht="15.75" x14ac:dyDescent="0.25">
      <c r="A26" s="393" t="s">
        <v>260</v>
      </c>
      <c r="B26" s="394"/>
      <c r="C26" s="394"/>
      <c r="D26" s="394"/>
      <c r="E26" s="394"/>
      <c r="F26" s="394"/>
      <c r="G26" s="394"/>
      <c r="H26" s="394"/>
      <c r="I26" s="394"/>
      <c r="J26" s="394"/>
    </row>
    <row r="27" spans="1:11" x14ac:dyDescent="0.25">
      <c r="A27" s="142"/>
      <c r="B27" s="142"/>
      <c r="C27" s="142"/>
      <c r="D27" s="142"/>
      <c r="E27" s="142"/>
      <c r="F27" s="142"/>
      <c r="G27" s="142"/>
      <c r="H27" s="138"/>
      <c r="I27" s="142"/>
      <c r="J27" s="142"/>
    </row>
    <row r="28" spans="1:11" x14ac:dyDescent="0.25">
      <c r="A28" s="211" t="s">
        <v>12</v>
      </c>
      <c r="B28" s="211"/>
      <c r="C28" s="211"/>
      <c r="D28" s="211"/>
      <c r="E28" s="211"/>
      <c r="F28" s="211"/>
      <c r="G28" s="211"/>
      <c r="H28" s="211"/>
      <c r="I28" s="211"/>
      <c r="J28" s="211"/>
    </row>
    <row r="29" spans="1:11" ht="10.5" customHeight="1" x14ac:dyDescent="0.25">
      <c r="A29" s="136"/>
      <c r="B29" s="136"/>
      <c r="C29" s="136"/>
      <c r="D29" s="136"/>
      <c r="E29" s="136"/>
      <c r="F29" s="136"/>
      <c r="G29" s="136"/>
      <c r="H29" s="130"/>
      <c r="I29" s="136"/>
      <c r="J29" s="136"/>
    </row>
    <row r="30" spans="1:11" s="3" customFormat="1" x14ac:dyDescent="0.25">
      <c r="A30" s="197"/>
      <c r="B30" s="197"/>
      <c r="C30" s="197"/>
      <c r="D30" s="182" t="s">
        <v>25</v>
      </c>
      <c r="E30" s="182"/>
      <c r="F30" s="182" t="s">
        <v>6</v>
      </c>
      <c r="G30" s="182"/>
      <c r="H30" s="131" t="s">
        <v>14</v>
      </c>
      <c r="I30" s="198" t="s">
        <v>13</v>
      </c>
      <c r="J30" s="199"/>
      <c r="K30" s="200"/>
    </row>
    <row r="31" spans="1:11" s="3" customFormat="1" ht="24.75" customHeight="1" x14ac:dyDescent="0.25">
      <c r="A31" s="201" t="s">
        <v>15</v>
      </c>
      <c r="B31" s="201"/>
      <c r="C31" s="201"/>
      <c r="D31" s="202">
        <f>2270467.71+1220981.26</f>
        <v>3491448.9699999997</v>
      </c>
      <c r="E31" s="203"/>
      <c r="F31" s="202">
        <f t="shared" ref="F31:F38" si="0">D31+H31</f>
        <v>3514523.53</v>
      </c>
      <c r="G31" s="204"/>
      <c r="H31" s="140">
        <v>23074.560000000001</v>
      </c>
      <c r="I31" s="292" t="s">
        <v>261</v>
      </c>
      <c r="J31" s="399"/>
      <c r="K31" s="400"/>
    </row>
    <row r="32" spans="1:11" s="3" customFormat="1" ht="39" customHeight="1" x14ac:dyDescent="0.25">
      <c r="A32" s="222" t="s">
        <v>16</v>
      </c>
      <c r="B32" s="223"/>
      <c r="C32" s="224"/>
      <c r="D32" s="202">
        <f>685681.25+368736.34</f>
        <v>1054417.5900000001</v>
      </c>
      <c r="E32" s="203"/>
      <c r="F32" s="202">
        <f t="shared" si="0"/>
        <v>1061386.1000000001</v>
      </c>
      <c r="G32" s="204"/>
      <c r="H32" s="140">
        <v>6968.51</v>
      </c>
      <c r="I32" s="289"/>
      <c r="J32" s="290"/>
      <c r="K32" s="291"/>
    </row>
    <row r="33" spans="1:11" s="3" customFormat="1" ht="35.1" customHeight="1" x14ac:dyDescent="0.25">
      <c r="A33" s="201" t="s">
        <v>18</v>
      </c>
      <c r="B33" s="201"/>
      <c r="C33" s="201"/>
      <c r="D33" s="202">
        <f>SUM(D34:E38)</f>
        <v>20460</v>
      </c>
      <c r="E33" s="203"/>
      <c r="F33" s="202">
        <f t="shared" si="0"/>
        <v>20460</v>
      </c>
      <c r="G33" s="203"/>
      <c r="H33" s="140">
        <f>SUM(H34:H38)</f>
        <v>0</v>
      </c>
      <c r="I33" s="221"/>
      <c r="J33" s="221"/>
      <c r="K33" s="221"/>
    </row>
    <row r="34" spans="1:11" s="3" customFormat="1" ht="15" customHeight="1" x14ac:dyDescent="0.25">
      <c r="A34" s="212" t="s">
        <v>26</v>
      </c>
      <c r="B34" s="213"/>
      <c r="C34" s="214"/>
      <c r="D34" s="215">
        <v>14400</v>
      </c>
      <c r="E34" s="216"/>
      <c r="F34" s="215">
        <f t="shared" si="0"/>
        <v>14400</v>
      </c>
      <c r="G34" s="217"/>
      <c r="H34" s="13"/>
      <c r="I34" s="218"/>
      <c r="J34" s="219"/>
      <c r="K34" s="220"/>
    </row>
    <row r="35" spans="1:11" s="3" customFormat="1" ht="15" customHeight="1" x14ac:dyDescent="0.25">
      <c r="A35" s="212" t="s">
        <v>27</v>
      </c>
      <c r="B35" s="213"/>
      <c r="C35" s="214"/>
      <c r="D35" s="215">
        <v>2640</v>
      </c>
      <c r="E35" s="216"/>
      <c r="F35" s="215">
        <f t="shared" si="0"/>
        <v>2640</v>
      </c>
      <c r="G35" s="217"/>
      <c r="H35" s="18"/>
      <c r="I35" s="221"/>
      <c r="J35" s="221"/>
      <c r="K35" s="221"/>
    </row>
    <row r="36" spans="1:11" s="3" customFormat="1" ht="15" customHeight="1" x14ac:dyDescent="0.25">
      <c r="A36" s="212" t="s">
        <v>28</v>
      </c>
      <c r="B36" s="213"/>
      <c r="C36" s="214"/>
      <c r="D36" s="215">
        <v>1320</v>
      </c>
      <c r="E36" s="216"/>
      <c r="F36" s="215">
        <f t="shared" si="0"/>
        <v>1320</v>
      </c>
      <c r="G36" s="217"/>
      <c r="H36" s="18"/>
      <c r="I36" s="221"/>
      <c r="J36" s="221"/>
      <c r="K36" s="221"/>
    </row>
    <row r="37" spans="1:11" s="3" customFormat="1" ht="15" customHeight="1" x14ac:dyDescent="0.25">
      <c r="A37" s="227" t="s">
        <v>29</v>
      </c>
      <c r="B37" s="228"/>
      <c r="C37" s="229"/>
      <c r="D37" s="215">
        <v>420</v>
      </c>
      <c r="E37" s="216"/>
      <c r="F37" s="215">
        <f t="shared" si="0"/>
        <v>420</v>
      </c>
      <c r="G37" s="217"/>
      <c r="H37" s="13"/>
      <c r="I37" s="218"/>
      <c r="J37" s="219"/>
      <c r="K37" s="220"/>
    </row>
    <row r="38" spans="1:11" s="3" customFormat="1" ht="15" customHeight="1" x14ac:dyDescent="0.25">
      <c r="A38" s="212" t="s">
        <v>59</v>
      </c>
      <c r="B38" s="213"/>
      <c r="C38" s="214"/>
      <c r="D38" s="215">
        <v>1680</v>
      </c>
      <c r="E38" s="216"/>
      <c r="F38" s="215">
        <f t="shared" si="0"/>
        <v>1680</v>
      </c>
      <c r="G38" s="217"/>
      <c r="H38" s="18"/>
      <c r="I38" s="218"/>
      <c r="J38" s="219"/>
      <c r="K38" s="220"/>
    </row>
    <row r="39" spans="1:11" s="3" customFormat="1" ht="35.1" customHeight="1" x14ac:dyDescent="0.25">
      <c r="A39" s="222" t="s">
        <v>17</v>
      </c>
      <c r="B39" s="223"/>
      <c r="C39" s="224"/>
      <c r="D39" s="202">
        <f>SUM(D40:E42)</f>
        <v>675946.28</v>
      </c>
      <c r="E39" s="203"/>
      <c r="F39" s="202">
        <f>H39+D39</f>
        <v>675946.28</v>
      </c>
      <c r="G39" s="203"/>
      <c r="H39" s="140">
        <f>SUM(H40:H42)</f>
        <v>0</v>
      </c>
      <c r="I39" s="221"/>
      <c r="J39" s="221"/>
      <c r="K39" s="221"/>
    </row>
    <row r="40" spans="1:11" s="3" customFormat="1" ht="15" customHeight="1" x14ac:dyDescent="0.25">
      <c r="A40" s="227" t="s">
        <v>30</v>
      </c>
      <c r="B40" s="230"/>
      <c r="C40" s="231"/>
      <c r="D40" s="215">
        <v>642105</v>
      </c>
      <c r="E40" s="216"/>
      <c r="F40" s="215">
        <f>H40+D40</f>
        <v>642105</v>
      </c>
      <c r="G40" s="217"/>
      <c r="H40" s="132"/>
      <c r="I40" s="232"/>
      <c r="J40" s="373"/>
      <c r="K40" s="374"/>
    </row>
    <row r="41" spans="1:11" s="3" customFormat="1" ht="28.5" customHeight="1" x14ac:dyDescent="0.25">
      <c r="A41" s="227" t="s">
        <v>31</v>
      </c>
      <c r="B41" s="230"/>
      <c r="C41" s="231"/>
      <c r="D41" s="215">
        <v>5406</v>
      </c>
      <c r="E41" s="216"/>
      <c r="F41" s="215">
        <f>H41+D41</f>
        <v>5406</v>
      </c>
      <c r="G41" s="217"/>
      <c r="H41" s="13"/>
      <c r="I41" s="218"/>
      <c r="J41" s="219"/>
      <c r="K41" s="220"/>
    </row>
    <row r="42" spans="1:11" s="3" customFormat="1" ht="36.950000000000003" customHeight="1" x14ac:dyDescent="0.25">
      <c r="A42" s="227" t="s">
        <v>84</v>
      </c>
      <c r="B42" s="230"/>
      <c r="C42" s="231"/>
      <c r="D42" s="215">
        <v>28435.279999999999</v>
      </c>
      <c r="E42" s="216"/>
      <c r="F42" s="215">
        <f>H42+D42</f>
        <v>28435.279999999999</v>
      </c>
      <c r="G42" s="217"/>
      <c r="H42" s="13"/>
      <c r="I42" s="218"/>
      <c r="J42" s="219"/>
      <c r="K42" s="220"/>
    </row>
    <row r="43" spans="1:11" s="3" customFormat="1" ht="35.1" customHeight="1" x14ac:dyDescent="0.25">
      <c r="A43" s="222" t="s">
        <v>19</v>
      </c>
      <c r="B43" s="223"/>
      <c r="C43" s="224"/>
      <c r="D43" s="202">
        <f>SUM(D44:E53)</f>
        <v>286530.40000000002</v>
      </c>
      <c r="E43" s="203"/>
      <c r="F43" s="202">
        <f>D43+H43</f>
        <v>286530.40000000002</v>
      </c>
      <c r="G43" s="203"/>
      <c r="H43" s="140">
        <f>SUM(H44:H53)</f>
        <v>0</v>
      </c>
      <c r="I43" s="218"/>
      <c r="J43" s="219"/>
      <c r="K43" s="220"/>
    </row>
    <row r="44" spans="1:11" s="3" customFormat="1" ht="36" customHeight="1" x14ac:dyDescent="0.25">
      <c r="A44" s="227" t="s">
        <v>32</v>
      </c>
      <c r="B44" s="230"/>
      <c r="C44" s="231"/>
      <c r="D44" s="215">
        <v>22524</v>
      </c>
      <c r="E44" s="216"/>
      <c r="F44" s="215">
        <f t="shared" ref="F44:F53" si="1">D44+H44</f>
        <v>22524</v>
      </c>
      <c r="G44" s="217"/>
      <c r="H44" s="13"/>
      <c r="I44" s="218"/>
      <c r="J44" s="385"/>
      <c r="K44" s="386"/>
    </row>
    <row r="45" spans="1:11" s="3" customFormat="1" ht="51.75" customHeight="1" x14ac:dyDescent="0.25">
      <c r="A45" s="227" t="s">
        <v>57</v>
      </c>
      <c r="B45" s="230"/>
      <c r="C45" s="231"/>
      <c r="D45" s="215">
        <v>11700</v>
      </c>
      <c r="E45" s="216"/>
      <c r="F45" s="215">
        <f t="shared" si="1"/>
        <v>11700</v>
      </c>
      <c r="G45" s="217"/>
      <c r="H45" s="13"/>
      <c r="I45" s="218"/>
      <c r="J45" s="219"/>
      <c r="K45" s="220"/>
    </row>
    <row r="46" spans="1:11" s="3" customFormat="1" ht="36" customHeight="1" x14ac:dyDescent="0.25">
      <c r="A46" s="227" t="s">
        <v>34</v>
      </c>
      <c r="B46" s="230"/>
      <c r="C46" s="231"/>
      <c r="D46" s="215">
        <v>11000</v>
      </c>
      <c r="E46" s="216"/>
      <c r="F46" s="215">
        <f t="shared" si="1"/>
        <v>11000</v>
      </c>
      <c r="G46" s="217"/>
      <c r="H46" s="13"/>
      <c r="I46" s="218"/>
      <c r="J46" s="219"/>
      <c r="K46" s="220"/>
    </row>
    <row r="47" spans="1:11" s="3" customFormat="1" ht="117" customHeight="1" x14ac:dyDescent="0.25">
      <c r="A47" s="227" t="s">
        <v>39</v>
      </c>
      <c r="B47" s="230"/>
      <c r="C47" s="231"/>
      <c r="D47" s="215">
        <v>105452.4</v>
      </c>
      <c r="E47" s="216"/>
      <c r="F47" s="215">
        <f t="shared" si="1"/>
        <v>105452.4</v>
      </c>
      <c r="G47" s="217"/>
      <c r="H47" s="13"/>
      <c r="I47" s="218"/>
      <c r="J47" s="219"/>
      <c r="K47" s="220"/>
    </row>
    <row r="48" spans="1:11" s="3" customFormat="1" ht="15" customHeight="1" x14ac:dyDescent="0.25">
      <c r="A48" s="227" t="s">
        <v>37</v>
      </c>
      <c r="B48" s="230"/>
      <c r="C48" s="231"/>
      <c r="D48" s="215">
        <v>65000</v>
      </c>
      <c r="E48" s="216"/>
      <c r="F48" s="215">
        <f t="shared" si="1"/>
        <v>65000</v>
      </c>
      <c r="G48" s="217"/>
      <c r="H48" s="13"/>
      <c r="I48" s="218"/>
      <c r="J48" s="219"/>
      <c r="K48" s="220"/>
    </row>
    <row r="49" spans="1:11" s="3" customFormat="1" ht="28.5" customHeight="1" x14ac:dyDescent="0.25">
      <c r="A49" s="227" t="s">
        <v>35</v>
      </c>
      <c r="B49" s="230"/>
      <c r="C49" s="231"/>
      <c r="D49" s="215">
        <v>6000</v>
      </c>
      <c r="E49" s="216"/>
      <c r="F49" s="215">
        <f t="shared" si="1"/>
        <v>6000</v>
      </c>
      <c r="G49" s="217"/>
      <c r="H49" s="13"/>
      <c r="I49" s="218"/>
      <c r="J49" s="219"/>
      <c r="K49" s="220"/>
    </row>
    <row r="50" spans="1:11" s="3" customFormat="1" ht="28.5" customHeight="1" x14ac:dyDescent="0.25">
      <c r="A50" s="227" t="s">
        <v>36</v>
      </c>
      <c r="B50" s="230"/>
      <c r="C50" s="231"/>
      <c r="D50" s="215">
        <v>25500</v>
      </c>
      <c r="E50" s="216"/>
      <c r="F50" s="215">
        <f t="shared" si="1"/>
        <v>25500</v>
      </c>
      <c r="G50" s="217"/>
      <c r="H50" s="13"/>
      <c r="I50" s="218"/>
      <c r="J50" s="385"/>
      <c r="K50" s="386"/>
    </row>
    <row r="51" spans="1:11" s="3" customFormat="1" ht="48" customHeight="1" x14ac:dyDescent="0.25">
      <c r="A51" s="227" t="s">
        <v>223</v>
      </c>
      <c r="B51" s="230"/>
      <c r="C51" s="231"/>
      <c r="D51" s="215">
        <v>7056</v>
      </c>
      <c r="E51" s="216"/>
      <c r="F51" s="215">
        <f t="shared" si="1"/>
        <v>7056</v>
      </c>
      <c r="G51" s="217"/>
      <c r="H51" s="13"/>
      <c r="I51" s="218"/>
      <c r="J51" s="219"/>
      <c r="K51" s="220"/>
    </row>
    <row r="52" spans="1:11" s="3" customFormat="1" ht="36.75" customHeight="1" x14ac:dyDescent="0.25">
      <c r="A52" s="227" t="s">
        <v>38</v>
      </c>
      <c r="B52" s="230"/>
      <c r="C52" s="231"/>
      <c r="D52" s="215">
        <v>22498</v>
      </c>
      <c r="E52" s="216"/>
      <c r="F52" s="215">
        <f t="shared" si="1"/>
        <v>22498</v>
      </c>
      <c r="G52" s="217"/>
      <c r="H52" s="13"/>
      <c r="I52" s="218"/>
      <c r="J52" s="385"/>
      <c r="K52" s="386"/>
    </row>
    <row r="53" spans="1:11" s="3" customFormat="1" ht="40.5" customHeight="1" x14ac:dyDescent="0.25">
      <c r="A53" s="227" t="s">
        <v>188</v>
      </c>
      <c r="B53" s="230"/>
      <c r="C53" s="231"/>
      <c r="D53" s="215">
        <v>9800</v>
      </c>
      <c r="E53" s="216"/>
      <c r="F53" s="215">
        <f t="shared" si="1"/>
        <v>9800</v>
      </c>
      <c r="G53" s="217"/>
      <c r="H53" s="13"/>
      <c r="I53" s="218"/>
      <c r="J53" s="219"/>
      <c r="K53" s="220"/>
    </row>
    <row r="54" spans="1:11" s="3" customFormat="1" ht="35.1" customHeight="1" x14ac:dyDescent="0.25">
      <c r="A54" s="222" t="s">
        <v>20</v>
      </c>
      <c r="B54" s="223"/>
      <c r="C54" s="224"/>
      <c r="D54" s="202">
        <f>SUM(D55:E69)</f>
        <v>2112280.79</v>
      </c>
      <c r="E54" s="203"/>
      <c r="F54" s="202">
        <f>SUM(F55:G69)</f>
        <v>2154280.79</v>
      </c>
      <c r="G54" s="203"/>
      <c r="H54" s="140">
        <f>SUM(H55:H69)</f>
        <v>42000</v>
      </c>
      <c r="I54" s="221"/>
      <c r="J54" s="221"/>
      <c r="K54" s="221"/>
    </row>
    <row r="55" spans="1:11" s="3" customFormat="1" ht="52.5" customHeight="1" x14ac:dyDescent="0.25">
      <c r="A55" s="227" t="s">
        <v>63</v>
      </c>
      <c r="B55" s="230"/>
      <c r="C55" s="231"/>
      <c r="D55" s="240">
        <v>27200</v>
      </c>
      <c r="E55" s="241"/>
      <c r="F55" s="240">
        <f t="shared" ref="F55:F69" si="2">D55+H55</f>
        <v>27200</v>
      </c>
      <c r="G55" s="242"/>
      <c r="H55" s="19"/>
      <c r="I55" s="218"/>
      <c r="J55" s="219"/>
      <c r="K55" s="220"/>
    </row>
    <row r="56" spans="1:11" s="3" customFormat="1" ht="47.25" customHeight="1" x14ac:dyDescent="0.25">
      <c r="A56" s="227" t="s">
        <v>40</v>
      </c>
      <c r="B56" s="230"/>
      <c r="C56" s="231"/>
      <c r="D56" s="240">
        <v>2000</v>
      </c>
      <c r="E56" s="241"/>
      <c r="F56" s="240">
        <f>D56+H56</f>
        <v>2000</v>
      </c>
      <c r="G56" s="242"/>
      <c r="H56" s="19"/>
      <c r="I56" s="218"/>
      <c r="J56" s="219"/>
      <c r="K56" s="220"/>
    </row>
    <row r="57" spans="1:11" s="3" customFormat="1" ht="68.25" customHeight="1" x14ac:dyDescent="0.25">
      <c r="A57" s="227" t="s">
        <v>41</v>
      </c>
      <c r="B57" s="230"/>
      <c r="C57" s="231"/>
      <c r="D57" s="240">
        <v>19242.599999999999</v>
      </c>
      <c r="E57" s="241"/>
      <c r="F57" s="240">
        <f t="shared" si="2"/>
        <v>19242.599999999999</v>
      </c>
      <c r="G57" s="242"/>
      <c r="H57" s="19"/>
      <c r="I57" s="218"/>
      <c r="J57" s="385"/>
      <c r="K57" s="386"/>
    </row>
    <row r="58" spans="1:11" s="3" customFormat="1" ht="51.75" customHeight="1" x14ac:dyDescent="0.25">
      <c r="A58" s="227" t="s">
        <v>226</v>
      </c>
      <c r="B58" s="237"/>
      <c r="C58" s="238"/>
      <c r="D58" s="240">
        <v>19243.080000000002</v>
      </c>
      <c r="E58" s="358"/>
      <c r="F58" s="240">
        <f>D58</f>
        <v>19243.080000000002</v>
      </c>
      <c r="G58" s="358"/>
      <c r="H58" s="13"/>
      <c r="I58" s="218"/>
      <c r="J58" s="219"/>
      <c r="K58" s="220"/>
    </row>
    <row r="59" spans="1:11" s="3" customFormat="1" ht="39" customHeight="1" x14ac:dyDescent="0.25">
      <c r="A59" s="227" t="s">
        <v>42</v>
      </c>
      <c r="B59" s="230"/>
      <c r="C59" s="231"/>
      <c r="D59" s="240">
        <v>34350.910000000003</v>
      </c>
      <c r="E59" s="241"/>
      <c r="F59" s="240">
        <f t="shared" si="2"/>
        <v>34350.910000000003</v>
      </c>
      <c r="G59" s="242"/>
      <c r="H59" s="19"/>
      <c r="I59" s="218"/>
      <c r="J59" s="219"/>
      <c r="K59" s="220"/>
    </row>
    <row r="60" spans="1:11" s="3" customFormat="1" ht="39.75" customHeight="1" x14ac:dyDescent="0.25">
      <c r="A60" s="227" t="s">
        <v>130</v>
      </c>
      <c r="B60" s="230"/>
      <c r="C60" s="231"/>
      <c r="D60" s="240">
        <v>33523.199999999997</v>
      </c>
      <c r="E60" s="241"/>
      <c r="F60" s="240">
        <f t="shared" si="2"/>
        <v>33523.199999999997</v>
      </c>
      <c r="G60" s="242"/>
      <c r="H60" s="19"/>
      <c r="I60" s="218"/>
      <c r="J60" s="219"/>
      <c r="K60" s="220"/>
    </row>
    <row r="61" spans="1:11" s="3" customFormat="1" ht="44.25" customHeight="1" x14ac:dyDescent="0.25">
      <c r="A61" s="227" t="s">
        <v>121</v>
      </c>
      <c r="B61" s="230"/>
      <c r="C61" s="231"/>
      <c r="D61" s="240">
        <v>198720</v>
      </c>
      <c r="E61" s="241"/>
      <c r="F61" s="240">
        <f t="shared" si="2"/>
        <v>198720</v>
      </c>
      <c r="G61" s="242"/>
      <c r="H61" s="60"/>
      <c r="I61" s="218"/>
      <c r="J61" s="385"/>
      <c r="K61" s="386"/>
    </row>
    <row r="62" spans="1:11" s="3" customFormat="1" ht="49.5" customHeight="1" x14ac:dyDescent="0.25">
      <c r="A62" s="227" t="s">
        <v>175</v>
      </c>
      <c r="B62" s="230"/>
      <c r="C62" s="231"/>
      <c r="D62" s="215">
        <v>4000</v>
      </c>
      <c r="E62" s="216"/>
      <c r="F62" s="215">
        <f t="shared" si="2"/>
        <v>4000</v>
      </c>
      <c r="G62" s="217"/>
      <c r="H62" s="13"/>
      <c r="I62" s="218"/>
      <c r="J62" s="385"/>
      <c r="K62" s="386"/>
    </row>
    <row r="63" spans="1:11" s="3" customFormat="1" ht="50.25" customHeight="1" x14ac:dyDescent="0.25">
      <c r="A63" s="227" t="s">
        <v>176</v>
      </c>
      <c r="B63" s="230"/>
      <c r="C63" s="231"/>
      <c r="D63" s="215">
        <v>16580</v>
      </c>
      <c r="E63" s="216"/>
      <c r="F63" s="215">
        <f t="shared" si="2"/>
        <v>16580</v>
      </c>
      <c r="G63" s="217"/>
      <c r="H63" s="13"/>
      <c r="I63" s="218"/>
      <c r="J63" s="385"/>
      <c r="K63" s="386"/>
    </row>
    <row r="64" spans="1:11" s="3" customFormat="1" ht="39.75" customHeight="1" x14ac:dyDescent="0.25">
      <c r="A64" s="227" t="s">
        <v>177</v>
      </c>
      <c r="B64" s="230"/>
      <c r="C64" s="231"/>
      <c r="D64" s="215">
        <v>13000</v>
      </c>
      <c r="E64" s="216"/>
      <c r="F64" s="215">
        <f t="shared" si="2"/>
        <v>13000</v>
      </c>
      <c r="G64" s="217"/>
      <c r="H64" s="13"/>
      <c r="I64" s="218"/>
      <c r="J64" s="219"/>
      <c r="K64" s="220"/>
    </row>
    <row r="65" spans="1:11" s="3" customFormat="1" ht="38.25" customHeight="1" x14ac:dyDescent="0.25">
      <c r="A65" s="227" t="s">
        <v>131</v>
      </c>
      <c r="B65" s="230"/>
      <c r="C65" s="231"/>
      <c r="D65" s="215">
        <v>39521</v>
      </c>
      <c r="E65" s="216"/>
      <c r="F65" s="215">
        <f t="shared" si="2"/>
        <v>39521</v>
      </c>
      <c r="G65" s="217"/>
      <c r="H65" s="13"/>
      <c r="I65" s="218"/>
      <c r="J65" s="219"/>
      <c r="K65" s="220"/>
    </row>
    <row r="66" spans="1:11" s="3" customFormat="1" ht="24.75" customHeight="1" x14ac:dyDescent="0.25">
      <c r="A66" s="227" t="s">
        <v>97</v>
      </c>
      <c r="B66" s="230"/>
      <c r="C66" s="231"/>
      <c r="D66" s="240">
        <v>4000</v>
      </c>
      <c r="E66" s="241"/>
      <c r="F66" s="240">
        <v>4000</v>
      </c>
      <c r="G66" s="242"/>
      <c r="H66" s="19"/>
      <c r="I66" s="218"/>
      <c r="J66" s="385"/>
      <c r="K66" s="386"/>
    </row>
    <row r="67" spans="1:11" s="3" customFormat="1" ht="15" customHeight="1" x14ac:dyDescent="0.25">
      <c r="A67" s="227" t="s">
        <v>82</v>
      </c>
      <c r="B67" s="230"/>
      <c r="C67" s="231"/>
      <c r="D67" s="240">
        <v>50000</v>
      </c>
      <c r="E67" s="241"/>
      <c r="F67" s="240">
        <f t="shared" si="2"/>
        <v>50000</v>
      </c>
      <c r="G67" s="242"/>
      <c r="H67" s="19"/>
      <c r="I67" s="218"/>
      <c r="J67" s="385"/>
      <c r="K67" s="386"/>
    </row>
    <row r="68" spans="1:11" s="3" customFormat="1" ht="65.25" customHeight="1" x14ac:dyDescent="0.25">
      <c r="A68" s="227" t="s">
        <v>83</v>
      </c>
      <c r="B68" s="230"/>
      <c r="C68" s="231"/>
      <c r="D68" s="240">
        <v>88500</v>
      </c>
      <c r="E68" s="241"/>
      <c r="F68" s="240">
        <f t="shared" si="2"/>
        <v>88500</v>
      </c>
      <c r="G68" s="242"/>
      <c r="H68" s="19"/>
      <c r="I68" s="218"/>
      <c r="J68" s="385"/>
      <c r="K68" s="386"/>
    </row>
    <row r="69" spans="1:11" s="3" customFormat="1" ht="54.75" customHeight="1" x14ac:dyDescent="0.25">
      <c r="A69" s="227" t="s">
        <v>153</v>
      </c>
      <c r="B69" s="230"/>
      <c r="C69" s="231"/>
      <c r="D69" s="240">
        <v>1562400</v>
      </c>
      <c r="E69" s="241"/>
      <c r="F69" s="240">
        <f t="shared" si="2"/>
        <v>1604400</v>
      </c>
      <c r="G69" s="242"/>
      <c r="H69" s="19">
        <v>42000</v>
      </c>
      <c r="I69" s="218" t="s">
        <v>261</v>
      </c>
      <c r="J69" s="219"/>
      <c r="K69" s="220"/>
    </row>
    <row r="70" spans="1:11" s="3" customFormat="1" ht="35.1" customHeight="1" x14ac:dyDescent="0.25">
      <c r="A70" s="222" t="s">
        <v>21</v>
      </c>
      <c r="B70" s="223"/>
      <c r="C70" s="224"/>
      <c r="D70" s="202">
        <f>SUM(D71:E74)</f>
        <v>40258.11</v>
      </c>
      <c r="E70" s="203"/>
      <c r="F70" s="202">
        <f>SUM(F71:G74)</f>
        <v>40258.11</v>
      </c>
      <c r="G70" s="203"/>
      <c r="H70" s="140">
        <f>SUM(H71:H74)</f>
        <v>0</v>
      </c>
      <c r="I70" s="221"/>
      <c r="J70" s="221"/>
      <c r="K70" s="221"/>
    </row>
    <row r="71" spans="1:11" s="3" customFormat="1" ht="18.75" customHeight="1" x14ac:dyDescent="0.25">
      <c r="A71" s="227" t="s">
        <v>191</v>
      </c>
      <c r="B71" s="230"/>
      <c r="C71" s="231"/>
      <c r="D71" s="215">
        <v>8500</v>
      </c>
      <c r="E71" s="216"/>
      <c r="F71" s="215">
        <f>D71+H71</f>
        <v>8500</v>
      </c>
      <c r="G71" s="217"/>
      <c r="H71" s="13"/>
      <c r="I71" s="218"/>
      <c r="J71" s="295"/>
      <c r="K71" s="296"/>
    </row>
    <row r="72" spans="1:11" s="3" customFormat="1" ht="19.5" customHeight="1" x14ac:dyDescent="0.25">
      <c r="A72" s="227" t="s">
        <v>192</v>
      </c>
      <c r="B72" s="230"/>
      <c r="C72" s="231"/>
      <c r="D72" s="215">
        <v>11900</v>
      </c>
      <c r="E72" s="216"/>
      <c r="F72" s="215">
        <f t="shared" ref="F72:F74" si="3">D72+H72</f>
        <v>11900</v>
      </c>
      <c r="G72" s="217"/>
      <c r="H72" s="13"/>
      <c r="I72" s="387"/>
      <c r="J72" s="295"/>
      <c r="K72" s="296"/>
    </row>
    <row r="73" spans="1:11" s="3" customFormat="1" ht="42.75" customHeight="1" x14ac:dyDescent="0.25">
      <c r="A73" s="227" t="s">
        <v>193</v>
      </c>
      <c r="B73" s="230"/>
      <c r="C73" s="231"/>
      <c r="D73" s="215">
        <v>1858.11</v>
      </c>
      <c r="E73" s="216"/>
      <c r="F73" s="215">
        <f t="shared" si="3"/>
        <v>1858.11</v>
      </c>
      <c r="G73" s="217"/>
      <c r="H73" s="13"/>
      <c r="I73" s="218"/>
      <c r="J73" s="219"/>
      <c r="K73" s="220"/>
    </row>
    <row r="74" spans="1:11" s="3" customFormat="1" ht="42.75" customHeight="1" x14ac:dyDescent="0.25">
      <c r="A74" s="227" t="s">
        <v>203</v>
      </c>
      <c r="B74" s="230"/>
      <c r="C74" s="231"/>
      <c r="D74" s="215">
        <v>18000</v>
      </c>
      <c r="E74" s="216"/>
      <c r="F74" s="215">
        <f t="shared" si="3"/>
        <v>18000</v>
      </c>
      <c r="G74" s="217"/>
      <c r="H74" s="13"/>
      <c r="I74" s="218"/>
      <c r="J74" s="219"/>
      <c r="K74" s="220"/>
    </row>
    <row r="75" spans="1:11" s="3" customFormat="1" ht="27" customHeight="1" x14ac:dyDescent="0.25">
      <c r="A75" s="333" t="s">
        <v>173</v>
      </c>
      <c r="B75" s="334"/>
      <c r="C75" s="335"/>
      <c r="D75" s="202">
        <f>D76+D77+D78</f>
        <v>308733.48</v>
      </c>
      <c r="E75" s="265"/>
      <c r="F75" s="202">
        <f>F76+F77+F78</f>
        <v>308733.48</v>
      </c>
      <c r="G75" s="203"/>
      <c r="H75" s="140">
        <f>H77</f>
        <v>0</v>
      </c>
      <c r="I75" s="336"/>
      <c r="J75" s="337"/>
      <c r="K75" s="338"/>
    </row>
    <row r="76" spans="1:11" s="3" customFormat="1" ht="15" customHeight="1" x14ac:dyDescent="0.25">
      <c r="A76" s="227" t="s">
        <v>46</v>
      </c>
      <c r="B76" s="230"/>
      <c r="C76" s="231"/>
      <c r="D76" s="215">
        <v>1600</v>
      </c>
      <c r="E76" s="216"/>
      <c r="F76" s="215">
        <f t="shared" ref="F76:F88" si="4">D76+H76</f>
        <v>1600</v>
      </c>
      <c r="G76" s="217"/>
      <c r="H76" s="18"/>
      <c r="I76" s="232"/>
      <c r="J76" s="373"/>
      <c r="K76" s="374"/>
    </row>
    <row r="77" spans="1:11" s="3" customFormat="1" ht="42" customHeight="1" x14ac:dyDescent="0.25">
      <c r="A77" s="227" t="s">
        <v>132</v>
      </c>
      <c r="B77" s="230"/>
      <c r="C77" s="231"/>
      <c r="D77" s="215">
        <v>7133.48</v>
      </c>
      <c r="E77" s="216"/>
      <c r="F77" s="215">
        <f t="shared" si="4"/>
        <v>7133.48</v>
      </c>
      <c r="G77" s="217"/>
      <c r="H77" s="59"/>
      <c r="I77" s="218"/>
      <c r="J77" s="219"/>
      <c r="K77" s="220"/>
    </row>
    <row r="78" spans="1:11" s="3" customFormat="1" ht="15" customHeight="1" x14ac:dyDescent="0.25">
      <c r="A78" s="227" t="s">
        <v>133</v>
      </c>
      <c r="B78" s="230"/>
      <c r="C78" s="231"/>
      <c r="D78" s="215">
        <v>300000</v>
      </c>
      <c r="E78" s="216"/>
      <c r="F78" s="215">
        <f>D78+H78</f>
        <v>300000</v>
      </c>
      <c r="G78" s="217"/>
      <c r="H78" s="13"/>
      <c r="I78" s="218"/>
      <c r="J78" s="219"/>
      <c r="K78" s="220"/>
    </row>
    <row r="79" spans="1:11" ht="48.75" customHeight="1" x14ac:dyDescent="0.25">
      <c r="A79" s="222" t="s">
        <v>243</v>
      </c>
      <c r="B79" s="223"/>
      <c r="C79" s="224"/>
      <c r="D79" s="202">
        <f>D80+D81+D82+D83</f>
        <v>58248.18</v>
      </c>
      <c r="E79" s="203"/>
      <c r="F79" s="202">
        <f t="shared" ref="F79" si="5">D79+H79</f>
        <v>60200.11</v>
      </c>
      <c r="G79" s="204"/>
      <c r="H79" s="140">
        <f>H80+H81+H82+H83</f>
        <v>1951.93</v>
      </c>
      <c r="I79" s="218" t="s">
        <v>261</v>
      </c>
      <c r="J79" s="219"/>
      <c r="K79" s="220"/>
    </row>
    <row r="80" spans="1:11" s="3" customFormat="1" ht="96" customHeight="1" x14ac:dyDescent="0.25">
      <c r="A80" s="227" t="s">
        <v>116</v>
      </c>
      <c r="B80" s="230"/>
      <c r="C80" s="231"/>
      <c r="D80" s="215">
        <v>11125</v>
      </c>
      <c r="E80" s="216"/>
      <c r="F80" s="215">
        <f t="shared" si="4"/>
        <v>11125</v>
      </c>
      <c r="G80" s="217"/>
      <c r="H80" s="18"/>
      <c r="I80" s="232"/>
      <c r="J80" s="373"/>
      <c r="K80" s="374"/>
    </row>
    <row r="81" spans="1:11" s="3" customFormat="1" ht="177.75" customHeight="1" x14ac:dyDescent="0.25">
      <c r="A81" s="227" t="s">
        <v>156</v>
      </c>
      <c r="B81" s="230"/>
      <c r="C81" s="231"/>
      <c r="D81" s="215">
        <v>25273.96</v>
      </c>
      <c r="E81" s="216"/>
      <c r="F81" s="215">
        <f t="shared" si="4"/>
        <v>27225.89</v>
      </c>
      <c r="G81" s="217"/>
      <c r="H81" s="55">
        <v>1951.93</v>
      </c>
      <c r="I81" s="218"/>
      <c r="J81" s="219"/>
      <c r="K81" s="220"/>
    </row>
    <row r="82" spans="1:11" s="3" customFormat="1" ht="34.5" customHeight="1" x14ac:dyDescent="0.25">
      <c r="A82" s="227" t="s">
        <v>113</v>
      </c>
      <c r="B82" s="230"/>
      <c r="C82" s="231"/>
      <c r="D82" s="215">
        <v>8604.2199999999993</v>
      </c>
      <c r="E82" s="216"/>
      <c r="F82" s="215">
        <f t="shared" si="4"/>
        <v>8604.2199999999993</v>
      </c>
      <c r="G82" s="217"/>
      <c r="H82" s="13"/>
      <c r="I82" s="218"/>
      <c r="J82" s="385"/>
      <c r="K82" s="386"/>
    </row>
    <row r="83" spans="1:11" s="3" customFormat="1" ht="81.75" customHeight="1" x14ac:dyDescent="0.25">
      <c r="A83" s="227" t="s">
        <v>114</v>
      </c>
      <c r="B83" s="230"/>
      <c r="C83" s="231"/>
      <c r="D83" s="215">
        <v>13245</v>
      </c>
      <c r="E83" s="216"/>
      <c r="F83" s="215">
        <f t="shared" si="4"/>
        <v>13245</v>
      </c>
      <c r="G83" s="217"/>
      <c r="H83" s="18"/>
      <c r="I83" s="232"/>
      <c r="J83" s="373"/>
      <c r="K83" s="374"/>
    </row>
    <row r="84" spans="1:11" ht="58.5" customHeight="1" x14ac:dyDescent="0.25">
      <c r="A84" s="222" t="s">
        <v>174</v>
      </c>
      <c r="B84" s="223"/>
      <c r="C84" s="224"/>
      <c r="D84" s="202">
        <f>D85</f>
        <v>2451.1999999999998</v>
      </c>
      <c r="E84" s="203"/>
      <c r="F84" s="202">
        <f>F85</f>
        <v>2451.1999999999998</v>
      </c>
      <c r="G84" s="204"/>
      <c r="H84" s="140">
        <f>H85</f>
        <v>0</v>
      </c>
      <c r="I84" s="197"/>
      <c r="J84" s="197"/>
      <c r="K84" s="197"/>
    </row>
    <row r="85" spans="1:11" s="3" customFormat="1" ht="75" customHeight="1" x14ac:dyDescent="0.25">
      <c r="A85" s="227" t="s">
        <v>134</v>
      </c>
      <c r="B85" s="230"/>
      <c r="C85" s="231"/>
      <c r="D85" s="215">
        <v>2451.1999999999998</v>
      </c>
      <c r="E85" s="216"/>
      <c r="F85" s="215">
        <f t="shared" si="4"/>
        <v>2451.1999999999998</v>
      </c>
      <c r="G85" s="217"/>
      <c r="H85" s="13"/>
      <c r="I85" s="218"/>
      <c r="J85" s="219"/>
      <c r="K85" s="220"/>
    </row>
    <row r="86" spans="1:11" ht="35.1" customHeight="1" x14ac:dyDescent="0.25">
      <c r="A86" s="222" t="s">
        <v>141</v>
      </c>
      <c r="B86" s="223"/>
      <c r="C86" s="224"/>
      <c r="D86" s="202">
        <f>D87+D88</f>
        <v>0</v>
      </c>
      <c r="E86" s="203"/>
      <c r="F86" s="202">
        <f t="shared" si="4"/>
        <v>6750</v>
      </c>
      <c r="G86" s="204"/>
      <c r="H86" s="140">
        <f>SUM(H87:H88)</f>
        <v>6750</v>
      </c>
      <c r="I86" s="197"/>
      <c r="J86" s="197"/>
      <c r="K86" s="197"/>
    </row>
    <row r="87" spans="1:11" ht="27" customHeight="1" x14ac:dyDescent="0.25">
      <c r="A87" s="227" t="s">
        <v>258</v>
      </c>
      <c r="B87" s="230"/>
      <c r="C87" s="231"/>
      <c r="D87" s="215"/>
      <c r="E87" s="216"/>
      <c r="F87" s="215">
        <f t="shared" si="4"/>
        <v>1500</v>
      </c>
      <c r="G87" s="216"/>
      <c r="H87" s="13">
        <v>1500</v>
      </c>
      <c r="I87" s="292" t="s">
        <v>261</v>
      </c>
      <c r="J87" s="293"/>
      <c r="K87" s="294"/>
    </row>
    <row r="88" spans="1:11" ht="30" customHeight="1" x14ac:dyDescent="0.25">
      <c r="A88" s="227" t="s">
        <v>259</v>
      </c>
      <c r="B88" s="230"/>
      <c r="C88" s="231"/>
      <c r="D88" s="215"/>
      <c r="E88" s="216"/>
      <c r="F88" s="215">
        <f t="shared" si="4"/>
        <v>5250</v>
      </c>
      <c r="G88" s="216"/>
      <c r="H88" s="13">
        <v>5250</v>
      </c>
      <c r="I88" s="289"/>
      <c r="J88" s="290"/>
      <c r="K88" s="291"/>
    </row>
    <row r="89" spans="1:11" s="3" customFormat="1" x14ac:dyDescent="0.25">
      <c r="A89" s="245" t="s">
        <v>11</v>
      </c>
      <c r="B89" s="245"/>
      <c r="C89" s="245"/>
      <c r="D89" s="246">
        <f>D31+D32+D33+D39+D43+D54+D70+D75+D79+D84</f>
        <v>8050775.0000000009</v>
      </c>
      <c r="E89" s="247"/>
      <c r="F89" s="246">
        <f>F31+F32+F33+F39+F43+F54+F70+F75+F79+F84+F86</f>
        <v>8131520.0000000019</v>
      </c>
      <c r="G89" s="247"/>
      <c r="H89" s="141">
        <f>H31+H32+H33+H39+H43+H54+H70+H75+H79+H84+H86</f>
        <v>80745</v>
      </c>
      <c r="I89" s="197"/>
      <c r="J89" s="197"/>
      <c r="K89" s="197"/>
    </row>
    <row r="90" spans="1:11" s="3" customFormat="1" x14ac:dyDescent="0.25">
      <c r="A90" s="10"/>
      <c r="B90" s="10"/>
      <c r="C90" s="10"/>
      <c r="D90" s="11"/>
      <c r="E90" s="11"/>
      <c r="F90" s="11"/>
      <c r="G90" s="11"/>
      <c r="H90" s="133"/>
      <c r="I90" s="12"/>
      <c r="J90" s="12"/>
      <c r="K90" s="12"/>
    </row>
    <row r="92" spans="1:11" x14ac:dyDescent="0.25">
      <c r="A92" s="248" t="s">
        <v>23</v>
      </c>
      <c r="B92" s="248"/>
      <c r="C92" s="248"/>
      <c r="D92" s="248"/>
      <c r="E92" s="248"/>
      <c r="F92" s="248"/>
      <c r="G92" s="248"/>
      <c r="H92" s="248"/>
      <c r="I92" s="248"/>
      <c r="J92" s="248"/>
      <c r="K92" s="248"/>
    </row>
    <row r="93" spans="1:11" ht="8.25" customHeight="1" x14ac:dyDescent="0.25">
      <c r="A93" s="369"/>
      <c r="B93" s="369"/>
      <c r="C93" s="369"/>
      <c r="D93" s="369"/>
      <c r="E93" s="369"/>
      <c r="F93" s="369"/>
      <c r="G93" s="369"/>
      <c r="H93" s="369"/>
      <c r="I93" s="369"/>
      <c r="J93" s="369"/>
      <c r="K93" s="369"/>
    </row>
    <row r="94" spans="1:11" x14ac:dyDescent="0.25">
      <c r="A94" s="197"/>
      <c r="B94" s="197"/>
      <c r="C94" s="197"/>
      <c r="D94" s="182" t="s">
        <v>5</v>
      </c>
      <c r="E94" s="182"/>
      <c r="F94" s="182" t="s">
        <v>6</v>
      </c>
      <c r="G94" s="182"/>
      <c r="H94" s="131" t="s">
        <v>14</v>
      </c>
      <c r="I94" s="198" t="s">
        <v>13</v>
      </c>
      <c r="J94" s="199"/>
      <c r="K94" s="200"/>
    </row>
    <row r="95" spans="1:11" ht="33" customHeight="1" x14ac:dyDescent="0.25">
      <c r="A95" s="222" t="s">
        <v>19</v>
      </c>
      <c r="B95" s="223"/>
      <c r="C95" s="224"/>
      <c r="D95" s="202">
        <f>SUM(D96:E100)</f>
        <v>649020</v>
      </c>
      <c r="E95" s="204"/>
      <c r="F95" s="202">
        <f>SUM(F96:G100)</f>
        <v>649020</v>
      </c>
      <c r="G95" s="204"/>
      <c r="H95" s="140">
        <f>H100</f>
        <v>0</v>
      </c>
      <c r="I95" s="299"/>
      <c r="J95" s="381"/>
      <c r="K95" s="382"/>
    </row>
    <row r="96" spans="1:11" ht="39.75" customHeight="1" x14ac:dyDescent="0.25">
      <c r="A96" s="227" t="s">
        <v>135</v>
      </c>
      <c r="B96" s="297"/>
      <c r="C96" s="298"/>
      <c r="D96" s="215">
        <v>163833.60000000001</v>
      </c>
      <c r="E96" s="216"/>
      <c r="F96" s="215">
        <v>163833.60000000001</v>
      </c>
      <c r="G96" s="216"/>
      <c r="H96" s="19"/>
      <c r="I96" s="299"/>
      <c r="J96" s="381"/>
      <c r="K96" s="382"/>
    </row>
    <row r="97" spans="1:11" ht="23.25" customHeight="1" x14ac:dyDescent="0.25">
      <c r="A97" s="227" t="s">
        <v>136</v>
      </c>
      <c r="B97" s="228"/>
      <c r="C97" s="229"/>
      <c r="D97" s="215">
        <v>99985</v>
      </c>
      <c r="E97" s="214"/>
      <c r="F97" s="215">
        <v>99985</v>
      </c>
      <c r="G97" s="214"/>
      <c r="H97" s="19"/>
      <c r="I97" s="299"/>
      <c r="J97" s="381"/>
      <c r="K97" s="382"/>
    </row>
    <row r="98" spans="1:11" ht="15" customHeight="1" x14ac:dyDescent="0.25">
      <c r="A98" s="227" t="s">
        <v>137</v>
      </c>
      <c r="B98" s="228"/>
      <c r="C98" s="229"/>
      <c r="D98" s="215">
        <v>24795.13</v>
      </c>
      <c r="E98" s="214"/>
      <c r="F98" s="215">
        <v>24795.13</v>
      </c>
      <c r="G98" s="214"/>
      <c r="H98" s="19"/>
      <c r="I98" s="299"/>
      <c r="J98" s="381"/>
      <c r="K98" s="382"/>
    </row>
    <row r="99" spans="1:11" ht="26.25" customHeight="1" x14ac:dyDescent="0.25">
      <c r="A99" s="227" t="s">
        <v>138</v>
      </c>
      <c r="B99" s="228"/>
      <c r="C99" s="229"/>
      <c r="D99" s="215">
        <v>28406.27</v>
      </c>
      <c r="E99" s="214"/>
      <c r="F99" s="215">
        <f>D99+H99</f>
        <v>28406.27</v>
      </c>
      <c r="G99" s="214"/>
      <c r="H99" s="19"/>
      <c r="I99" s="299"/>
      <c r="J99" s="381"/>
      <c r="K99" s="382"/>
    </row>
    <row r="100" spans="1:11" ht="25.5" customHeight="1" x14ac:dyDescent="0.25">
      <c r="A100" s="227" t="s">
        <v>167</v>
      </c>
      <c r="B100" s="228"/>
      <c r="C100" s="229"/>
      <c r="D100" s="215">
        <v>332000</v>
      </c>
      <c r="E100" s="214"/>
      <c r="F100" s="215">
        <f>D100+H100</f>
        <v>332000</v>
      </c>
      <c r="G100" s="214"/>
      <c r="H100" s="19"/>
      <c r="I100" s="299"/>
      <c r="J100" s="381"/>
      <c r="K100" s="382"/>
    </row>
    <row r="101" spans="1:11" ht="25.5" customHeight="1" x14ac:dyDescent="0.25">
      <c r="A101" s="346" t="s">
        <v>198</v>
      </c>
      <c r="B101" s="347"/>
      <c r="C101" s="348"/>
      <c r="D101" s="349">
        <v>499007.48</v>
      </c>
      <c r="E101" s="350"/>
      <c r="F101" s="349">
        <f>D101+H101</f>
        <v>499007.48</v>
      </c>
      <c r="G101" s="350"/>
      <c r="H101" s="17"/>
      <c r="I101" s="299"/>
      <c r="J101" s="381"/>
      <c r="K101" s="382"/>
    </row>
    <row r="102" spans="1:11" ht="25.5" customHeight="1" x14ac:dyDescent="0.25">
      <c r="A102" s="346" t="s">
        <v>199</v>
      </c>
      <c r="B102" s="347"/>
      <c r="C102" s="348"/>
      <c r="D102" s="349">
        <v>121252.52</v>
      </c>
      <c r="E102" s="350"/>
      <c r="F102" s="349">
        <f>D102+H102</f>
        <v>121252.52</v>
      </c>
      <c r="G102" s="350"/>
      <c r="H102" s="17"/>
      <c r="I102" s="299"/>
      <c r="J102" s="381"/>
      <c r="K102" s="382"/>
    </row>
    <row r="103" spans="1:11" s="3" customFormat="1" ht="35.1" customHeight="1" x14ac:dyDescent="0.25">
      <c r="A103" s="222" t="s">
        <v>20</v>
      </c>
      <c r="B103" s="223"/>
      <c r="C103" s="224"/>
      <c r="D103" s="202">
        <f>D104</f>
        <v>6000</v>
      </c>
      <c r="E103" s="203"/>
      <c r="F103" s="202">
        <f>F104</f>
        <v>6000</v>
      </c>
      <c r="G103" s="203"/>
      <c r="H103" s="140"/>
      <c r="I103" s="299"/>
      <c r="J103" s="381"/>
      <c r="K103" s="382"/>
    </row>
    <row r="104" spans="1:11" ht="36.75" customHeight="1" x14ac:dyDescent="0.25">
      <c r="A104" s="227" t="s">
        <v>97</v>
      </c>
      <c r="B104" s="230"/>
      <c r="C104" s="231"/>
      <c r="D104" s="215">
        <v>6000</v>
      </c>
      <c r="E104" s="216"/>
      <c r="F104" s="215">
        <f>D104+H104</f>
        <v>6000</v>
      </c>
      <c r="G104" s="216"/>
      <c r="H104" s="13"/>
      <c r="I104" s="299"/>
      <c r="J104" s="381"/>
      <c r="K104" s="382"/>
    </row>
    <row r="105" spans="1:11" ht="27.75" customHeight="1" x14ac:dyDescent="0.25">
      <c r="A105" s="222" t="s">
        <v>21</v>
      </c>
      <c r="B105" s="223"/>
      <c r="C105" s="224"/>
      <c r="D105" s="202">
        <f>D106+D107</f>
        <v>389600</v>
      </c>
      <c r="E105" s="351"/>
      <c r="F105" s="202">
        <f>F106+F107</f>
        <v>389600</v>
      </c>
      <c r="G105" s="265"/>
      <c r="H105" s="77">
        <f>SUM(H106:H107)</f>
        <v>0</v>
      </c>
      <c r="I105" s="299"/>
      <c r="J105" s="381"/>
      <c r="K105" s="382"/>
    </row>
    <row r="106" spans="1:11" ht="15" customHeight="1" x14ac:dyDescent="0.25">
      <c r="A106" s="227" t="s">
        <v>151</v>
      </c>
      <c r="B106" s="230"/>
      <c r="C106" s="231"/>
      <c r="D106" s="252">
        <v>350000</v>
      </c>
      <c r="E106" s="253"/>
      <c r="F106" s="215">
        <f>D106+H106</f>
        <v>350000</v>
      </c>
      <c r="G106" s="216"/>
      <c r="H106" s="13"/>
      <c r="I106" s="361"/>
      <c r="J106" s="383"/>
      <c r="K106" s="384"/>
    </row>
    <row r="107" spans="1:11" ht="14.25" customHeight="1" x14ac:dyDescent="0.25">
      <c r="A107" s="227" t="s">
        <v>157</v>
      </c>
      <c r="B107" s="230"/>
      <c r="C107" s="231"/>
      <c r="D107" s="215">
        <v>39600</v>
      </c>
      <c r="E107" s="352"/>
      <c r="F107" s="215">
        <f t="shared" ref="F107" si="6">D107+H107</f>
        <v>39600</v>
      </c>
      <c r="G107" s="216"/>
      <c r="H107" s="13"/>
      <c r="I107" s="378"/>
      <c r="J107" s="379"/>
      <c r="K107" s="380"/>
    </row>
    <row r="108" spans="1:11" ht="15" customHeight="1" x14ac:dyDescent="0.25">
      <c r="A108" s="245" t="s">
        <v>11</v>
      </c>
      <c r="B108" s="245"/>
      <c r="C108" s="245"/>
      <c r="D108" s="246">
        <f>D95+D103+D105+D101+D102</f>
        <v>1664880</v>
      </c>
      <c r="E108" s="247"/>
      <c r="F108" s="246">
        <f>F95+F103+F105+F101+F102</f>
        <v>1664880</v>
      </c>
      <c r="G108" s="247"/>
      <c r="H108" s="141">
        <f>H95+H105</f>
        <v>0</v>
      </c>
      <c r="I108" s="197"/>
      <c r="J108" s="197"/>
      <c r="K108" s="197"/>
    </row>
    <row r="109" spans="1:11" x14ac:dyDescent="0.25">
      <c r="A109" s="10"/>
      <c r="B109" s="10"/>
      <c r="C109" s="10"/>
      <c r="D109" s="11"/>
      <c r="E109" s="11"/>
      <c r="F109" s="11"/>
      <c r="G109" s="11"/>
      <c r="H109" s="133"/>
      <c r="I109" s="12"/>
      <c r="J109" s="12"/>
      <c r="K109" s="12"/>
    </row>
    <row r="110" spans="1:11" ht="16.5" customHeight="1" x14ac:dyDescent="0.25">
      <c r="A110" s="261" t="s">
        <v>24</v>
      </c>
      <c r="B110" s="261"/>
      <c r="C110" s="261"/>
      <c r="D110" s="261"/>
      <c r="E110" s="261"/>
      <c r="F110" s="261"/>
      <c r="G110" s="261"/>
      <c r="H110" s="261"/>
      <c r="I110" s="261"/>
      <c r="J110" s="261"/>
      <c r="K110" s="261"/>
    </row>
    <row r="112" spans="1:11" x14ac:dyDescent="0.25">
      <c r="A112" s="197"/>
      <c r="B112" s="197"/>
      <c r="C112" s="197"/>
      <c r="D112" s="182" t="s">
        <v>5</v>
      </c>
      <c r="E112" s="182"/>
      <c r="F112" s="182" t="s">
        <v>6</v>
      </c>
      <c r="G112" s="182"/>
      <c r="H112" s="131" t="s">
        <v>14</v>
      </c>
      <c r="I112" s="198" t="s">
        <v>13</v>
      </c>
      <c r="J112" s="199"/>
      <c r="K112" s="200"/>
    </row>
    <row r="113" spans="1:11" ht="35.1" customHeight="1" x14ac:dyDescent="0.25">
      <c r="A113" s="262" t="s">
        <v>15</v>
      </c>
      <c r="B113" s="262"/>
      <c r="C113" s="262"/>
      <c r="D113" s="202">
        <v>305261.68</v>
      </c>
      <c r="E113" s="203"/>
      <c r="F113" s="202">
        <f>D113+H113</f>
        <v>305261.68</v>
      </c>
      <c r="G113" s="204"/>
      <c r="H113" s="140"/>
      <c r="I113" s="218"/>
      <c r="J113" s="295"/>
      <c r="K113" s="296"/>
    </row>
    <row r="114" spans="1:11" ht="35.1" customHeight="1" x14ac:dyDescent="0.25">
      <c r="A114" s="255" t="s">
        <v>16</v>
      </c>
      <c r="B114" s="256"/>
      <c r="C114" s="257"/>
      <c r="D114" s="202">
        <v>92189.03</v>
      </c>
      <c r="E114" s="203"/>
      <c r="F114" s="202">
        <f>D114+H114</f>
        <v>92189.03</v>
      </c>
      <c r="G114" s="204"/>
      <c r="H114" s="140"/>
      <c r="I114" s="377"/>
      <c r="J114" s="259"/>
      <c r="K114" s="260"/>
    </row>
    <row r="115" spans="1:11" s="3" customFormat="1" ht="35.1" customHeight="1" x14ac:dyDescent="0.25">
      <c r="A115" s="222" t="s">
        <v>19</v>
      </c>
      <c r="B115" s="223"/>
      <c r="C115" s="224"/>
      <c r="D115" s="202">
        <f>D116</f>
        <v>20874</v>
      </c>
      <c r="E115" s="203"/>
      <c r="F115" s="202">
        <f>F116</f>
        <v>20874</v>
      </c>
      <c r="G115" s="203"/>
      <c r="H115" s="140">
        <f>SUM(H116:H116)</f>
        <v>0</v>
      </c>
      <c r="I115" s="218"/>
      <c r="J115" s="219"/>
      <c r="K115" s="220"/>
    </row>
    <row r="116" spans="1:11" s="3" customFormat="1" ht="39.75" customHeight="1" x14ac:dyDescent="0.25">
      <c r="A116" s="227" t="s">
        <v>72</v>
      </c>
      <c r="B116" s="230"/>
      <c r="C116" s="231"/>
      <c r="D116" s="215">
        <v>20874</v>
      </c>
      <c r="E116" s="216"/>
      <c r="F116" s="215">
        <f t="shared" ref="F116:F127" si="7">D116+H116</f>
        <v>20874</v>
      </c>
      <c r="G116" s="217"/>
      <c r="H116" s="13"/>
      <c r="I116" s="218"/>
      <c r="J116" s="219"/>
      <c r="K116" s="220"/>
    </row>
    <row r="117" spans="1:11" ht="35.1" customHeight="1" x14ac:dyDescent="0.25">
      <c r="A117" s="222" t="s">
        <v>20</v>
      </c>
      <c r="B117" s="223"/>
      <c r="C117" s="224"/>
      <c r="D117" s="202">
        <f>SUM(D118:E122)</f>
        <v>1102380</v>
      </c>
      <c r="E117" s="203"/>
      <c r="F117" s="202">
        <f>D117+H117</f>
        <v>1102380</v>
      </c>
      <c r="G117" s="204"/>
      <c r="H117" s="140">
        <f>SUM(H118:H121)</f>
        <v>0</v>
      </c>
      <c r="I117" s="197"/>
      <c r="J117" s="197"/>
      <c r="K117" s="197"/>
    </row>
    <row r="118" spans="1:11" s="3" customFormat="1" ht="35.25" customHeight="1" x14ac:dyDescent="0.25">
      <c r="A118" s="227" t="s">
        <v>152</v>
      </c>
      <c r="B118" s="230"/>
      <c r="C118" s="231"/>
      <c r="D118" s="215">
        <v>310800</v>
      </c>
      <c r="E118" s="216"/>
      <c r="F118" s="215">
        <f t="shared" si="7"/>
        <v>310800</v>
      </c>
      <c r="G118" s="214"/>
      <c r="H118" s="13"/>
      <c r="I118" s="356"/>
      <c r="J118" s="375"/>
      <c r="K118" s="376"/>
    </row>
    <row r="119" spans="1:11" s="3" customFormat="1" ht="39" customHeight="1" x14ac:dyDescent="0.25">
      <c r="A119" s="227" t="s">
        <v>227</v>
      </c>
      <c r="B119" s="230"/>
      <c r="C119" s="231"/>
      <c r="D119" s="215">
        <v>562800</v>
      </c>
      <c r="E119" s="216"/>
      <c r="F119" s="215">
        <f t="shared" si="7"/>
        <v>562800</v>
      </c>
      <c r="G119" s="214"/>
      <c r="H119" s="13"/>
      <c r="I119" s="218"/>
      <c r="J119" s="219"/>
      <c r="K119" s="220"/>
    </row>
    <row r="120" spans="1:11" s="3" customFormat="1" ht="54" customHeight="1" x14ac:dyDescent="0.25">
      <c r="A120" s="227" t="s">
        <v>47</v>
      </c>
      <c r="B120" s="230"/>
      <c r="C120" s="231"/>
      <c r="D120" s="215">
        <v>111780</v>
      </c>
      <c r="E120" s="216"/>
      <c r="F120" s="215">
        <f t="shared" si="7"/>
        <v>111780</v>
      </c>
      <c r="G120" s="214"/>
      <c r="H120" s="13"/>
      <c r="I120" s="218"/>
      <c r="J120" s="219"/>
      <c r="K120" s="220"/>
    </row>
    <row r="121" spans="1:11" s="3" customFormat="1" ht="42.75" customHeight="1" x14ac:dyDescent="0.25">
      <c r="A121" s="227" t="s">
        <v>85</v>
      </c>
      <c r="B121" s="230"/>
      <c r="C121" s="231"/>
      <c r="D121" s="215">
        <v>27000</v>
      </c>
      <c r="E121" s="216"/>
      <c r="F121" s="215">
        <f t="shared" si="7"/>
        <v>27000</v>
      </c>
      <c r="G121" s="214"/>
      <c r="H121" s="13"/>
      <c r="I121" s="218"/>
      <c r="J121" s="219"/>
      <c r="K121" s="220"/>
    </row>
    <row r="122" spans="1:11" s="3" customFormat="1" ht="39.75" customHeight="1" x14ac:dyDescent="0.25">
      <c r="A122" s="227" t="s">
        <v>200</v>
      </c>
      <c r="B122" s="230"/>
      <c r="C122" s="231"/>
      <c r="D122" s="215">
        <v>90000</v>
      </c>
      <c r="E122" s="216"/>
      <c r="F122" s="215">
        <f t="shared" si="7"/>
        <v>90000</v>
      </c>
      <c r="G122" s="214"/>
      <c r="H122" s="13"/>
      <c r="I122" s="218"/>
      <c r="J122" s="219"/>
      <c r="K122" s="220"/>
    </row>
    <row r="123" spans="1:11" s="3" customFormat="1" ht="39.75" hidden="1" customHeight="1" x14ac:dyDescent="0.25">
      <c r="A123" s="227" t="s">
        <v>244</v>
      </c>
      <c r="B123" s="230"/>
      <c r="C123" s="231"/>
      <c r="D123" s="215"/>
      <c r="E123" s="216"/>
      <c r="F123" s="215">
        <f t="shared" si="7"/>
        <v>12000</v>
      </c>
      <c r="G123" s="214"/>
      <c r="H123" s="13">
        <v>12000</v>
      </c>
      <c r="I123" s="218" t="s">
        <v>246</v>
      </c>
      <c r="J123" s="219"/>
      <c r="K123" s="220"/>
    </row>
    <row r="124" spans="1:11" ht="35.1" customHeight="1" x14ac:dyDescent="0.25">
      <c r="A124" s="222" t="s">
        <v>64</v>
      </c>
      <c r="B124" s="223"/>
      <c r="C124" s="224"/>
      <c r="D124" s="202">
        <f>D125</f>
        <v>4872.96</v>
      </c>
      <c r="E124" s="203"/>
      <c r="F124" s="202">
        <f t="shared" si="7"/>
        <v>4872.96</v>
      </c>
      <c r="G124" s="204"/>
      <c r="H124" s="140">
        <f>H125</f>
        <v>0</v>
      </c>
      <c r="I124" s="197"/>
      <c r="J124" s="197"/>
      <c r="K124" s="197"/>
    </row>
    <row r="125" spans="1:11" s="3" customFormat="1" ht="40.5" customHeight="1" x14ac:dyDescent="0.25">
      <c r="A125" s="227" t="s">
        <v>76</v>
      </c>
      <c r="B125" s="230"/>
      <c r="C125" s="231"/>
      <c r="D125" s="215">
        <v>4872.96</v>
      </c>
      <c r="E125" s="216"/>
      <c r="F125" s="215">
        <f t="shared" si="7"/>
        <v>4872.96</v>
      </c>
      <c r="G125" s="214"/>
      <c r="H125" s="18"/>
      <c r="I125" s="218"/>
      <c r="J125" s="219"/>
      <c r="K125" s="220"/>
    </row>
    <row r="126" spans="1:11" ht="35.1" customHeight="1" x14ac:dyDescent="0.25">
      <c r="A126" s="222" t="s">
        <v>51</v>
      </c>
      <c r="B126" s="223"/>
      <c r="C126" s="224"/>
      <c r="D126" s="202">
        <f>SUM(D127:E129)</f>
        <v>112791.31999999999</v>
      </c>
      <c r="E126" s="265"/>
      <c r="F126" s="202">
        <f t="shared" si="7"/>
        <v>112791.31999999999</v>
      </c>
      <c r="G126" s="265"/>
      <c r="H126" s="140">
        <f>SUM(H127:H129)</f>
        <v>0</v>
      </c>
      <c r="I126" s="232"/>
      <c r="J126" s="373"/>
      <c r="K126" s="374"/>
    </row>
    <row r="127" spans="1:11" ht="34.5" customHeight="1" x14ac:dyDescent="0.25">
      <c r="A127" s="227" t="s">
        <v>233</v>
      </c>
      <c r="B127" s="230"/>
      <c r="C127" s="231"/>
      <c r="D127" s="215">
        <v>108485.98</v>
      </c>
      <c r="E127" s="216"/>
      <c r="F127" s="215">
        <f t="shared" si="7"/>
        <v>108485.98</v>
      </c>
      <c r="G127" s="216"/>
      <c r="H127" s="13"/>
      <c r="I127" s="218"/>
      <c r="J127" s="219"/>
      <c r="K127" s="220"/>
    </row>
    <row r="128" spans="1:11" ht="28.5" customHeight="1" x14ac:dyDescent="0.25">
      <c r="A128" s="227" t="s">
        <v>50</v>
      </c>
      <c r="B128" s="230"/>
      <c r="C128" s="231"/>
      <c r="D128" s="215">
        <v>1880.34</v>
      </c>
      <c r="E128" s="216"/>
      <c r="F128" s="215">
        <v>1880.34</v>
      </c>
      <c r="G128" s="216"/>
      <c r="H128" s="13"/>
      <c r="I128" s="218"/>
      <c r="J128" s="219"/>
      <c r="K128" s="220"/>
    </row>
    <row r="129" spans="1:11" ht="24" customHeight="1" x14ac:dyDescent="0.25">
      <c r="A129" s="227" t="s">
        <v>49</v>
      </c>
      <c r="B129" s="230"/>
      <c r="C129" s="231"/>
      <c r="D129" s="215">
        <v>2425</v>
      </c>
      <c r="E129" s="216"/>
      <c r="F129" s="215">
        <f>D129+H129</f>
        <v>2425</v>
      </c>
      <c r="G129" s="216"/>
      <c r="H129" s="13"/>
      <c r="I129" s="218"/>
      <c r="J129" s="219"/>
      <c r="K129" s="220"/>
    </row>
    <row r="130" spans="1:11" ht="35.1" customHeight="1" x14ac:dyDescent="0.25">
      <c r="A130" s="222" t="s">
        <v>52</v>
      </c>
      <c r="B130" s="223"/>
      <c r="C130" s="224"/>
      <c r="D130" s="202">
        <v>50000</v>
      </c>
      <c r="E130" s="203"/>
      <c r="F130" s="202">
        <f>D130+H130</f>
        <v>50000</v>
      </c>
      <c r="G130" s="204"/>
      <c r="H130" s="140"/>
      <c r="I130" s="218"/>
      <c r="J130" s="219"/>
      <c r="K130" s="220"/>
    </row>
    <row r="131" spans="1:11" s="3" customFormat="1" ht="35.1" customHeight="1" x14ac:dyDescent="0.25">
      <c r="A131" s="222" t="s">
        <v>21</v>
      </c>
      <c r="B131" s="223"/>
      <c r="C131" s="224"/>
      <c r="D131" s="202">
        <f>D132+D133+D135</f>
        <v>20000</v>
      </c>
      <c r="E131" s="203"/>
      <c r="F131" s="202">
        <f>D131+H131</f>
        <v>20000</v>
      </c>
      <c r="G131" s="203"/>
      <c r="H131" s="140"/>
      <c r="I131" s="221"/>
      <c r="J131" s="221"/>
      <c r="K131" s="221"/>
    </row>
    <row r="132" spans="1:11" s="3" customFormat="1" ht="23.25" customHeight="1" x14ac:dyDescent="0.25">
      <c r="A132" s="227" t="s">
        <v>78</v>
      </c>
      <c r="B132" s="230"/>
      <c r="C132" s="231"/>
      <c r="D132" s="215">
        <v>12500</v>
      </c>
      <c r="E132" s="216"/>
      <c r="F132" s="215">
        <f t="shared" ref="F132:F143" si="8">D132+H132</f>
        <v>12500</v>
      </c>
      <c r="G132" s="217"/>
      <c r="H132" s="13"/>
      <c r="I132" s="218"/>
      <c r="J132" s="219"/>
      <c r="K132" s="220"/>
    </row>
    <row r="133" spans="1:11" s="3" customFormat="1" ht="25.5" customHeight="1" x14ac:dyDescent="0.25">
      <c r="A133" s="227" t="s">
        <v>154</v>
      </c>
      <c r="B133" s="230"/>
      <c r="C133" s="231"/>
      <c r="D133" s="215">
        <v>7500</v>
      </c>
      <c r="E133" s="216"/>
      <c r="F133" s="215">
        <f t="shared" si="8"/>
        <v>7500</v>
      </c>
      <c r="G133" s="217"/>
      <c r="H133" s="13"/>
      <c r="I133" s="218"/>
      <c r="J133" s="219"/>
      <c r="K133" s="220"/>
    </row>
    <row r="134" spans="1:11" s="3" customFormat="1" ht="44.25" hidden="1" customHeight="1" x14ac:dyDescent="0.25">
      <c r="A134" s="370" t="s">
        <v>235</v>
      </c>
      <c r="B134" s="371"/>
      <c r="C134" s="372"/>
      <c r="D134" s="215"/>
      <c r="E134" s="239"/>
      <c r="F134" s="215">
        <f t="shared" si="8"/>
        <v>0</v>
      </c>
      <c r="G134" s="217"/>
      <c r="H134" s="13"/>
      <c r="I134" s="218" t="s">
        <v>232</v>
      </c>
      <c r="J134" s="219"/>
      <c r="K134" s="220"/>
    </row>
    <row r="135" spans="1:11" s="3" customFormat="1" ht="36" hidden="1" customHeight="1" x14ac:dyDescent="0.25">
      <c r="A135" s="370" t="s">
        <v>231</v>
      </c>
      <c r="B135" s="371"/>
      <c r="C135" s="372"/>
      <c r="D135" s="215"/>
      <c r="E135" s="239"/>
      <c r="F135" s="215">
        <f t="shared" si="8"/>
        <v>18500</v>
      </c>
      <c r="G135" s="217"/>
      <c r="H135" s="13">
        <v>18500</v>
      </c>
      <c r="I135" s="218" t="s">
        <v>232</v>
      </c>
      <c r="J135" s="219"/>
      <c r="K135" s="220"/>
    </row>
    <row r="136" spans="1:11" ht="57" customHeight="1" x14ac:dyDescent="0.25">
      <c r="A136" s="222" t="s">
        <v>241</v>
      </c>
      <c r="B136" s="223"/>
      <c r="C136" s="224"/>
      <c r="D136" s="202">
        <v>11774.5</v>
      </c>
      <c r="E136" s="203"/>
      <c r="F136" s="202">
        <f t="shared" si="8"/>
        <v>11774.5</v>
      </c>
      <c r="G136" s="204"/>
      <c r="H136" s="140"/>
      <c r="I136" s="218"/>
      <c r="J136" s="219"/>
      <c r="K136" s="220"/>
    </row>
    <row r="137" spans="1:11" ht="68.25" customHeight="1" x14ac:dyDescent="0.25">
      <c r="A137" s="222" t="s">
        <v>242</v>
      </c>
      <c r="B137" s="223"/>
      <c r="C137" s="224"/>
      <c r="D137" s="202">
        <v>17100</v>
      </c>
      <c r="E137" s="266"/>
      <c r="F137" s="202">
        <f>D137+H137</f>
        <v>17100</v>
      </c>
      <c r="G137" s="266"/>
      <c r="H137" s="140"/>
      <c r="I137" s="218"/>
      <c r="J137" s="219"/>
      <c r="K137" s="220"/>
    </row>
    <row r="138" spans="1:11" ht="43.5" customHeight="1" x14ac:dyDescent="0.25">
      <c r="A138" s="222" t="s">
        <v>243</v>
      </c>
      <c r="B138" s="223"/>
      <c r="C138" s="224"/>
      <c r="D138" s="202">
        <f>D139+D140</f>
        <v>34616.11</v>
      </c>
      <c r="E138" s="203"/>
      <c r="F138" s="202">
        <f t="shared" si="8"/>
        <v>34616.11</v>
      </c>
      <c r="G138" s="204"/>
      <c r="H138" s="140">
        <f>SUM(H139:H140)</f>
        <v>0</v>
      </c>
      <c r="I138" s="218"/>
      <c r="J138" s="219"/>
      <c r="K138" s="220"/>
    </row>
    <row r="139" spans="1:11" ht="142.5" customHeight="1" x14ac:dyDescent="0.25">
      <c r="A139" s="227" t="s">
        <v>120</v>
      </c>
      <c r="B139" s="230"/>
      <c r="C139" s="231"/>
      <c r="D139" s="215">
        <v>17990.349999999999</v>
      </c>
      <c r="E139" s="216"/>
      <c r="F139" s="215">
        <f t="shared" si="8"/>
        <v>17990.349999999999</v>
      </c>
      <c r="G139" s="216"/>
      <c r="H139" s="13"/>
      <c r="I139" s="218"/>
      <c r="J139" s="219"/>
      <c r="K139" s="220"/>
    </row>
    <row r="140" spans="1:11" s="3" customFormat="1" ht="117.75" customHeight="1" x14ac:dyDescent="0.25">
      <c r="A140" s="227" t="s">
        <v>155</v>
      </c>
      <c r="B140" s="230"/>
      <c r="C140" s="231"/>
      <c r="D140" s="215">
        <v>16625.759999999998</v>
      </c>
      <c r="E140" s="216"/>
      <c r="F140" s="215">
        <f t="shared" si="8"/>
        <v>16625.759999999998</v>
      </c>
      <c r="G140" s="217"/>
      <c r="H140" s="55"/>
      <c r="I140" s="218"/>
      <c r="J140" s="219"/>
      <c r="K140" s="220"/>
    </row>
    <row r="141" spans="1:11" ht="35.1" customHeight="1" x14ac:dyDescent="0.25">
      <c r="A141" s="222" t="s">
        <v>141</v>
      </c>
      <c r="B141" s="223"/>
      <c r="C141" s="224"/>
      <c r="D141" s="202">
        <f>D142+D143</f>
        <v>36240</v>
      </c>
      <c r="E141" s="203"/>
      <c r="F141" s="202">
        <f t="shared" si="8"/>
        <v>36240</v>
      </c>
      <c r="G141" s="204"/>
      <c r="H141" s="140">
        <f>SUM(H142:H143)</f>
        <v>0</v>
      </c>
      <c r="I141" s="197"/>
      <c r="J141" s="197"/>
      <c r="K141" s="197"/>
    </row>
    <row r="142" spans="1:11" ht="35.25" customHeight="1" x14ac:dyDescent="0.25">
      <c r="A142" s="227" t="s">
        <v>119</v>
      </c>
      <c r="B142" s="230"/>
      <c r="C142" s="231"/>
      <c r="D142" s="215">
        <v>1680</v>
      </c>
      <c r="E142" s="216"/>
      <c r="F142" s="215">
        <f t="shared" si="8"/>
        <v>1680</v>
      </c>
      <c r="G142" s="216"/>
      <c r="H142" s="13"/>
      <c r="I142" s="218"/>
      <c r="J142" s="219"/>
      <c r="K142" s="220"/>
    </row>
    <row r="143" spans="1:11" ht="51" customHeight="1" x14ac:dyDescent="0.25">
      <c r="A143" s="227" t="s">
        <v>118</v>
      </c>
      <c r="B143" s="230"/>
      <c r="C143" s="231"/>
      <c r="D143" s="215">
        <v>34560</v>
      </c>
      <c r="E143" s="216"/>
      <c r="F143" s="215">
        <f t="shared" si="8"/>
        <v>34560</v>
      </c>
      <c r="G143" s="216"/>
      <c r="H143" s="13"/>
      <c r="I143" s="218"/>
      <c r="J143" s="219"/>
      <c r="K143" s="220"/>
    </row>
    <row r="144" spans="1:11" x14ac:dyDescent="0.25">
      <c r="A144" s="245" t="s">
        <v>11</v>
      </c>
      <c r="B144" s="245"/>
      <c r="C144" s="245"/>
      <c r="D144" s="246">
        <f>D113+D114+D115+D117+D124+D126+D130+D131+D136+D137+D138+D141</f>
        <v>1808099.6</v>
      </c>
      <c r="E144" s="247"/>
      <c r="F144" s="246">
        <f>F113+F114+F115+F117+F124+F126+F130+F131+F136+F137+F138+F141</f>
        <v>1808099.6</v>
      </c>
      <c r="G144" s="247"/>
      <c r="H144" s="141">
        <f>H113+H114+H115+H117+H126+H130+H131+H136+H137+H138+H141</f>
        <v>0</v>
      </c>
      <c r="I144" s="197"/>
      <c r="J144" s="197"/>
      <c r="K144" s="197"/>
    </row>
    <row r="145" spans="1:11" ht="12" customHeight="1" x14ac:dyDescent="0.25">
      <c r="A145" s="135"/>
      <c r="B145" s="135"/>
      <c r="C145" s="135"/>
      <c r="D145" s="135"/>
      <c r="E145" s="135"/>
      <c r="F145" s="135"/>
      <c r="G145" s="135"/>
      <c r="H145" s="134"/>
      <c r="I145" s="135"/>
      <c r="J145" s="135"/>
      <c r="K145" s="135"/>
    </row>
    <row r="146" spans="1:11" ht="44.25" customHeight="1" x14ac:dyDescent="0.25">
      <c r="A146" s="177" t="s">
        <v>53</v>
      </c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</row>
    <row r="147" spans="1:11" ht="41.25" customHeight="1" x14ac:dyDescent="0.25">
      <c r="A147" s="177" t="s">
        <v>179</v>
      </c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</row>
    <row r="148" spans="1:11" ht="117.75" hidden="1" customHeight="1" x14ac:dyDescent="0.25">
      <c r="A148" s="177" t="s">
        <v>54</v>
      </c>
      <c r="B148" s="177"/>
      <c r="C148" s="177"/>
      <c r="D148" s="177"/>
      <c r="E148" s="177"/>
      <c r="F148" s="177"/>
      <c r="G148" s="177"/>
      <c r="H148" s="177"/>
      <c r="I148" s="177"/>
      <c r="J148" s="177"/>
      <c r="K148" s="177"/>
    </row>
    <row r="149" spans="1:11" x14ac:dyDescent="0.25">
      <c r="A149" s="369"/>
      <c r="B149" s="369"/>
      <c r="C149" s="369"/>
      <c r="D149" s="369"/>
      <c r="E149" s="369"/>
      <c r="F149" s="369"/>
      <c r="G149" s="369"/>
      <c r="H149" s="369"/>
      <c r="I149" s="369"/>
      <c r="J149" s="369"/>
      <c r="K149" s="369"/>
    </row>
    <row r="150" spans="1:11" x14ac:dyDescent="0.25">
      <c r="A150" s="369"/>
      <c r="B150" s="369"/>
      <c r="C150" s="369"/>
      <c r="D150" s="369"/>
      <c r="E150" s="369"/>
      <c r="F150" s="369"/>
      <c r="G150" s="369"/>
      <c r="H150" s="369"/>
      <c r="I150" s="369"/>
      <c r="J150" s="369"/>
      <c r="K150" s="369"/>
    </row>
    <row r="151" spans="1:11" x14ac:dyDescent="0.25">
      <c r="A151" s="369"/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</row>
    <row r="152" spans="1:11" x14ac:dyDescent="0.25">
      <c r="A152" s="369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</row>
    <row r="153" spans="1:11" x14ac:dyDescent="0.25">
      <c r="A153" s="369"/>
      <c r="B153" s="369"/>
      <c r="C153" s="369"/>
      <c r="D153" s="369"/>
      <c r="E153" s="369"/>
      <c r="F153" s="369"/>
      <c r="G153" s="369"/>
      <c r="H153" s="369"/>
      <c r="I153" s="369"/>
      <c r="J153" s="369"/>
      <c r="K153" s="369"/>
    </row>
    <row r="154" spans="1:11" x14ac:dyDescent="0.25">
      <c r="A154" s="369"/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</row>
    <row r="155" spans="1:11" x14ac:dyDescent="0.25">
      <c r="A155" s="369"/>
      <c r="B155" s="369"/>
      <c r="C155" s="369"/>
      <c r="D155" s="369"/>
      <c r="E155" s="369"/>
      <c r="F155" s="369"/>
      <c r="G155" s="369"/>
      <c r="H155" s="369"/>
      <c r="I155" s="369"/>
      <c r="J155" s="369"/>
      <c r="K155" s="369"/>
    </row>
    <row r="156" spans="1:11" x14ac:dyDescent="0.25">
      <c r="A156" s="369"/>
      <c r="B156" s="369"/>
      <c r="C156" s="369"/>
      <c r="D156" s="369"/>
      <c r="E156" s="369"/>
      <c r="F156" s="369"/>
      <c r="G156" s="369"/>
      <c r="H156" s="369"/>
      <c r="I156" s="369"/>
      <c r="J156" s="369"/>
      <c r="K156" s="369"/>
    </row>
    <row r="157" spans="1:11" x14ac:dyDescent="0.25">
      <c r="A157" s="369"/>
      <c r="B157" s="369"/>
      <c r="C157" s="369"/>
      <c r="D157" s="369"/>
      <c r="E157" s="369"/>
      <c r="F157" s="369"/>
      <c r="G157" s="369"/>
      <c r="H157" s="369"/>
      <c r="I157" s="369"/>
      <c r="J157" s="369"/>
      <c r="K157" s="369"/>
    </row>
  </sheetData>
  <mergeCells count="485">
    <mergeCell ref="A146:K146"/>
    <mergeCell ref="A149:K149"/>
    <mergeCell ref="A86:C86"/>
    <mergeCell ref="D86:E86"/>
    <mergeCell ref="F86:G86"/>
    <mergeCell ref="I86:K86"/>
    <mergeCell ref="I31:K32"/>
    <mergeCell ref="I87:K88"/>
    <mergeCell ref="D96:E96"/>
    <mergeCell ref="F96:G96"/>
    <mergeCell ref="I96:K96"/>
    <mergeCell ref="A97:C97"/>
    <mergeCell ref="D97:E97"/>
    <mergeCell ref="F97:G97"/>
    <mergeCell ref="I97:K97"/>
    <mergeCell ref="A110:K110"/>
    <mergeCell ref="A113:C113"/>
    <mergeCell ref="D113:E113"/>
    <mergeCell ref="F113:G113"/>
    <mergeCell ref="I113:K113"/>
    <mergeCell ref="A32:C32"/>
    <mergeCell ref="D32:E32"/>
    <mergeCell ref="F32:G32"/>
    <mergeCell ref="I33:K33"/>
    <mergeCell ref="F19:G19"/>
    <mergeCell ref="H19:J19"/>
    <mergeCell ref="A84:C84"/>
    <mergeCell ref="D84:E84"/>
    <mergeCell ref="F84:G84"/>
    <mergeCell ref="I84:K84"/>
    <mergeCell ref="A85:C85"/>
    <mergeCell ref="D85:E85"/>
    <mergeCell ref="F85:G85"/>
    <mergeCell ref="I85:K85"/>
    <mergeCell ref="A82:C82"/>
    <mergeCell ref="D82:E82"/>
    <mergeCell ref="F82:G82"/>
    <mergeCell ref="I82:K82"/>
    <mergeCell ref="A83:C83"/>
    <mergeCell ref="D83:E83"/>
    <mergeCell ref="F83:G83"/>
    <mergeCell ref="I83:K83"/>
    <mergeCell ref="A80:C80"/>
    <mergeCell ref="D80:E80"/>
    <mergeCell ref="F80:G80"/>
    <mergeCell ref="I80:K80"/>
    <mergeCell ref="A81:C81"/>
    <mergeCell ref="D81:E81"/>
    <mergeCell ref="A156:K156"/>
    <mergeCell ref="A157:K157"/>
    <mergeCell ref="A150:K150"/>
    <mergeCell ref="A151:K151"/>
    <mergeCell ref="A152:K152"/>
    <mergeCell ref="A153:K153"/>
    <mergeCell ref="A154:K154"/>
    <mergeCell ref="A155:K155"/>
    <mergeCell ref="A147:K147"/>
    <mergeCell ref="A148:K148"/>
    <mergeCell ref="A143:C143"/>
    <mergeCell ref="D143:E143"/>
    <mergeCell ref="F143:G143"/>
    <mergeCell ref="I143:K143"/>
    <mergeCell ref="A144:C144"/>
    <mergeCell ref="D144:E144"/>
    <mergeCell ref="F144:G144"/>
    <mergeCell ref="I144:K144"/>
    <mergeCell ref="A141:C141"/>
    <mergeCell ref="D141:E141"/>
    <mergeCell ref="F141:G141"/>
    <mergeCell ref="I141:K141"/>
    <mergeCell ref="A142:C142"/>
    <mergeCell ref="D142:E142"/>
    <mergeCell ref="F142:G142"/>
    <mergeCell ref="I142:K142"/>
    <mergeCell ref="A139:C139"/>
    <mergeCell ref="D139:E139"/>
    <mergeCell ref="F139:G139"/>
    <mergeCell ref="I139:K139"/>
    <mergeCell ref="A140:C140"/>
    <mergeCell ref="D140:E140"/>
    <mergeCell ref="F140:G140"/>
    <mergeCell ref="I140:K140"/>
    <mergeCell ref="A137:C137"/>
    <mergeCell ref="D137:E137"/>
    <mergeCell ref="F137:G137"/>
    <mergeCell ref="I137:K137"/>
    <mergeCell ref="A138:C138"/>
    <mergeCell ref="D138:E138"/>
    <mergeCell ref="F138:G138"/>
    <mergeCell ref="I138:K138"/>
    <mergeCell ref="A135:C135"/>
    <mergeCell ref="D135:E135"/>
    <mergeCell ref="F135:G135"/>
    <mergeCell ref="I135:K135"/>
    <mergeCell ref="A136:C136"/>
    <mergeCell ref="D136:E136"/>
    <mergeCell ref="F136:G136"/>
    <mergeCell ref="I136:K136"/>
    <mergeCell ref="A133:C133"/>
    <mergeCell ref="D133:E133"/>
    <mergeCell ref="F133:G133"/>
    <mergeCell ref="I133:K133"/>
    <mergeCell ref="A134:C134"/>
    <mergeCell ref="D134:E134"/>
    <mergeCell ref="F134:G134"/>
    <mergeCell ref="I134:K134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2:C112"/>
    <mergeCell ref="D112:E112"/>
    <mergeCell ref="F112:G112"/>
    <mergeCell ref="I112:K112"/>
    <mergeCell ref="A116:C116"/>
    <mergeCell ref="D116:E116"/>
    <mergeCell ref="F116:G116"/>
    <mergeCell ref="I116:K116"/>
    <mergeCell ref="A114:C114"/>
    <mergeCell ref="D114:E114"/>
    <mergeCell ref="F114:G114"/>
    <mergeCell ref="I114:K114"/>
    <mergeCell ref="A115:C115"/>
    <mergeCell ref="D115:E115"/>
    <mergeCell ref="F115:G115"/>
    <mergeCell ref="I115:K115"/>
    <mergeCell ref="A108:C108"/>
    <mergeCell ref="D108:E108"/>
    <mergeCell ref="F108:G108"/>
    <mergeCell ref="I108:K108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0:C100"/>
    <mergeCell ref="D100:E100"/>
    <mergeCell ref="F100:G100"/>
    <mergeCell ref="I100:K100"/>
    <mergeCell ref="A101:C101"/>
    <mergeCell ref="D101:E101"/>
    <mergeCell ref="F101:G101"/>
    <mergeCell ref="I101:K101"/>
    <mergeCell ref="A98:C98"/>
    <mergeCell ref="D98:E98"/>
    <mergeCell ref="F98:G98"/>
    <mergeCell ref="I98:K98"/>
    <mergeCell ref="A99:C99"/>
    <mergeCell ref="D99:E99"/>
    <mergeCell ref="F99:G99"/>
    <mergeCell ref="I99:K99"/>
    <mergeCell ref="A96:C96"/>
    <mergeCell ref="A88:C88"/>
    <mergeCell ref="D88:E88"/>
    <mergeCell ref="F88:G88"/>
    <mergeCell ref="A89:C89"/>
    <mergeCell ref="D89:E89"/>
    <mergeCell ref="F89:G89"/>
    <mergeCell ref="I89:K89"/>
    <mergeCell ref="A87:C87"/>
    <mergeCell ref="D87:E87"/>
    <mergeCell ref="F87:G87"/>
    <mergeCell ref="A93:K93"/>
    <mergeCell ref="A94:C94"/>
    <mergeCell ref="D94:E94"/>
    <mergeCell ref="F94:G94"/>
    <mergeCell ref="I94:K94"/>
    <mergeCell ref="A95:C95"/>
    <mergeCell ref="D95:E95"/>
    <mergeCell ref="F95:G95"/>
    <mergeCell ref="I95:K95"/>
    <mergeCell ref="A92:K92"/>
    <mergeCell ref="F81:G81"/>
    <mergeCell ref="I81:K81"/>
    <mergeCell ref="A78:C78"/>
    <mergeCell ref="D78:E78"/>
    <mergeCell ref="F78:G78"/>
    <mergeCell ref="I78:K78"/>
    <mergeCell ref="A79:C79"/>
    <mergeCell ref="D79:E79"/>
    <mergeCell ref="F79:G79"/>
    <mergeCell ref="I79:K79"/>
    <mergeCell ref="A76:C76"/>
    <mergeCell ref="D76:E76"/>
    <mergeCell ref="F76:G76"/>
    <mergeCell ref="I76:K76"/>
    <mergeCell ref="A77:C77"/>
    <mergeCell ref="D77:E77"/>
    <mergeCell ref="F77:G77"/>
    <mergeCell ref="I77:K77"/>
    <mergeCell ref="A74:C74"/>
    <mergeCell ref="D74:E74"/>
    <mergeCell ref="F74:G74"/>
    <mergeCell ref="I74:K74"/>
    <mergeCell ref="A75:C75"/>
    <mergeCell ref="D75:E75"/>
    <mergeCell ref="F75:G75"/>
    <mergeCell ref="I75:K75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26:J26"/>
    <mergeCell ref="A28:J28"/>
    <mergeCell ref="A30:C30"/>
    <mergeCell ref="D30:E30"/>
    <mergeCell ref="F30:G30"/>
    <mergeCell ref="I30:K30"/>
    <mergeCell ref="A36:C36"/>
    <mergeCell ref="D36:E36"/>
    <mergeCell ref="F36:G36"/>
    <mergeCell ref="I36:K36"/>
    <mergeCell ref="A31:C31"/>
    <mergeCell ref="D31:E31"/>
    <mergeCell ref="F31:G31"/>
    <mergeCell ref="A33:C33"/>
    <mergeCell ref="D33:E33"/>
    <mergeCell ref="F33:G33"/>
    <mergeCell ref="A21:C21"/>
    <mergeCell ref="D21:E21"/>
    <mergeCell ref="F21:G21"/>
    <mergeCell ref="A23:C23"/>
    <mergeCell ref="D23:E23"/>
    <mergeCell ref="F23:G23"/>
    <mergeCell ref="H21:J21"/>
    <mergeCell ref="A22:C22"/>
    <mergeCell ref="D22:E22"/>
    <mergeCell ref="F22:G22"/>
    <mergeCell ref="H22:J22"/>
    <mergeCell ref="H23:J23"/>
    <mergeCell ref="A2:J2"/>
    <mergeCell ref="A3:J3"/>
    <mergeCell ref="A4:J4"/>
    <mergeCell ref="A5:I5"/>
    <mergeCell ref="A6:J6"/>
    <mergeCell ref="A7:J7"/>
    <mergeCell ref="A11:J11"/>
    <mergeCell ref="A13:J13"/>
    <mergeCell ref="A20:C20"/>
    <mergeCell ref="D20:E20"/>
    <mergeCell ref="F20:G20"/>
    <mergeCell ref="H20:J20"/>
    <mergeCell ref="A8:J8"/>
    <mergeCell ref="A9:I9"/>
    <mergeCell ref="A10:I10"/>
    <mergeCell ref="A14:J14"/>
    <mergeCell ref="A15:J15"/>
    <mergeCell ref="A16:J16"/>
    <mergeCell ref="A18:C18"/>
    <mergeCell ref="D18:E18"/>
    <mergeCell ref="F18:G18"/>
    <mergeCell ref="H18:J18"/>
    <mergeCell ref="A19:C19"/>
    <mergeCell ref="D19:E19"/>
  </mergeCells>
  <pageMargins left="0.51181102362204722" right="0" top="0.35433070866141736" bottom="0.15748031496062992" header="0.31496062992125984" footer="0.31496062992125984"/>
  <pageSetup paperSize="9" scale="78" fitToHeight="5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6"/>
  <sheetViews>
    <sheetView topLeftCell="A148" workbookViewId="0">
      <selection activeCell="A147" sqref="A147:XFD147"/>
    </sheetView>
  </sheetViews>
  <sheetFormatPr defaultRowHeight="15" x14ac:dyDescent="0.25"/>
  <cols>
    <col min="1" max="2" width="9.140625" style="121"/>
    <col min="3" max="3" width="10.140625" style="121" customWidth="1"/>
    <col min="4" max="4" width="10" style="121" bestFit="1" customWidth="1"/>
    <col min="5" max="5" width="10.7109375" style="121" customWidth="1"/>
    <col min="6" max="6" width="9.140625" style="121"/>
    <col min="7" max="7" width="10.85546875" style="121" customWidth="1"/>
    <col min="8" max="8" width="12" style="128" customWidth="1"/>
    <col min="9" max="9" width="10.7109375" style="121" customWidth="1"/>
    <col min="10" max="10" width="9.85546875" style="121" customWidth="1"/>
    <col min="11" max="11" width="9.7109375" style="121" customWidth="1"/>
    <col min="12" max="16384" width="9.140625" style="121"/>
  </cols>
  <sheetData>
    <row r="1" spans="1:10" ht="15.75" x14ac:dyDescent="0.25">
      <c r="A1" s="1"/>
    </row>
    <row r="2" spans="1:10" ht="15.75" x14ac:dyDescent="0.25">
      <c r="A2" s="168" t="s">
        <v>0</v>
      </c>
      <c r="B2" s="369"/>
      <c r="C2" s="369"/>
      <c r="D2" s="369"/>
      <c r="E2" s="369"/>
      <c r="F2" s="369"/>
      <c r="G2" s="369"/>
      <c r="H2" s="369"/>
      <c r="I2" s="369"/>
      <c r="J2" s="369"/>
    </row>
    <row r="3" spans="1:10" ht="15.75" x14ac:dyDescent="0.25">
      <c r="A3" s="168" t="s">
        <v>1</v>
      </c>
      <c r="B3" s="369"/>
      <c r="C3" s="369"/>
      <c r="D3" s="369"/>
      <c r="E3" s="369"/>
      <c r="F3" s="369"/>
      <c r="G3" s="369"/>
      <c r="H3" s="369"/>
      <c r="I3" s="369"/>
      <c r="J3" s="369"/>
    </row>
    <row r="4" spans="1:10" ht="15.75" x14ac:dyDescent="0.25">
      <c r="A4" s="168" t="s">
        <v>2</v>
      </c>
      <c r="B4" s="369"/>
      <c r="C4" s="369"/>
      <c r="D4" s="369"/>
      <c r="E4" s="369"/>
      <c r="F4" s="369"/>
      <c r="G4" s="369"/>
      <c r="H4" s="369"/>
      <c r="I4" s="369"/>
      <c r="J4" s="369"/>
    </row>
    <row r="5" spans="1:10" ht="15.75" x14ac:dyDescent="0.25">
      <c r="A5" s="168"/>
      <c r="B5" s="369"/>
      <c r="C5" s="369"/>
      <c r="D5" s="369"/>
      <c r="E5" s="369"/>
      <c r="F5" s="369"/>
      <c r="G5" s="369"/>
      <c r="H5" s="369"/>
      <c r="I5" s="369"/>
    </row>
    <row r="6" spans="1:10" x14ac:dyDescent="0.25">
      <c r="A6" s="392" t="s">
        <v>275</v>
      </c>
      <c r="B6" s="369"/>
      <c r="C6" s="369"/>
      <c r="D6" s="369"/>
      <c r="E6" s="369"/>
      <c r="F6" s="369"/>
      <c r="G6" s="369"/>
      <c r="H6" s="369"/>
      <c r="I6" s="369"/>
      <c r="J6" s="369"/>
    </row>
    <row r="7" spans="1:10" ht="15.75" x14ac:dyDescent="0.25">
      <c r="A7" s="168"/>
      <c r="B7" s="369"/>
      <c r="C7" s="369"/>
      <c r="D7" s="369"/>
      <c r="E7" s="369"/>
      <c r="F7" s="369"/>
      <c r="G7" s="369"/>
      <c r="H7" s="369"/>
      <c r="I7" s="369"/>
      <c r="J7" s="369"/>
    </row>
    <row r="8" spans="1:10" ht="46.5" customHeight="1" x14ac:dyDescent="0.25">
      <c r="A8" s="183" t="s">
        <v>3</v>
      </c>
      <c r="B8" s="176"/>
      <c r="C8" s="176"/>
      <c r="D8" s="176"/>
      <c r="E8" s="176"/>
      <c r="F8" s="176"/>
      <c r="G8" s="176"/>
      <c r="H8" s="176"/>
      <c r="I8" s="176"/>
      <c r="J8" s="369"/>
    </row>
    <row r="9" spans="1:10" ht="7.5" customHeight="1" x14ac:dyDescent="0.25">
      <c r="A9" s="168"/>
      <c r="B9" s="369"/>
      <c r="C9" s="369"/>
      <c r="D9" s="369"/>
      <c r="E9" s="369"/>
      <c r="F9" s="369"/>
      <c r="G9" s="369"/>
      <c r="H9" s="369"/>
      <c r="I9" s="369"/>
    </row>
    <row r="10" spans="1:10" ht="134.25" customHeight="1" x14ac:dyDescent="0.25">
      <c r="A10" s="186" t="s">
        <v>55</v>
      </c>
      <c r="B10" s="187"/>
      <c r="C10" s="187"/>
      <c r="D10" s="187"/>
      <c r="E10" s="187"/>
      <c r="F10" s="187"/>
      <c r="G10" s="187"/>
      <c r="H10" s="187"/>
      <c r="I10" s="187"/>
      <c r="J10" s="122"/>
    </row>
    <row r="11" spans="1:10" ht="83.25" customHeight="1" x14ac:dyDescent="0.25">
      <c r="A11" s="172" t="s">
        <v>273</v>
      </c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15" customHeight="1" x14ac:dyDescent="0.25">
      <c r="A12" s="147"/>
      <c r="B12" s="151"/>
      <c r="C12" s="151"/>
      <c r="D12" s="151"/>
      <c r="E12" s="151"/>
      <c r="F12" s="151"/>
      <c r="G12" s="151"/>
      <c r="H12" s="145"/>
      <c r="I12" s="151"/>
      <c r="J12" s="151"/>
    </row>
    <row r="13" spans="1:10" ht="15.75" x14ac:dyDescent="0.25">
      <c r="A13" s="184" t="s">
        <v>58</v>
      </c>
      <c r="B13" s="185"/>
      <c r="C13" s="185"/>
      <c r="D13" s="185"/>
      <c r="E13" s="185"/>
      <c r="F13" s="185"/>
      <c r="G13" s="185"/>
      <c r="H13" s="185"/>
      <c r="I13" s="185"/>
      <c r="J13" s="185"/>
    </row>
    <row r="14" spans="1:10" ht="48.75" customHeight="1" x14ac:dyDescent="0.25">
      <c r="A14" s="175" t="s">
        <v>166</v>
      </c>
      <c r="B14" s="176"/>
      <c r="C14" s="176"/>
      <c r="D14" s="176"/>
      <c r="E14" s="176"/>
      <c r="F14" s="176"/>
      <c r="G14" s="176"/>
      <c r="H14" s="176"/>
      <c r="I14" s="176"/>
      <c r="J14" s="369"/>
    </row>
    <row r="15" spans="1:10" ht="15.75" x14ac:dyDescent="0.25">
      <c r="A15" s="168" t="s">
        <v>4</v>
      </c>
      <c r="B15" s="369"/>
      <c r="C15" s="369"/>
      <c r="D15" s="369"/>
      <c r="E15" s="369"/>
      <c r="F15" s="369"/>
      <c r="G15" s="369"/>
      <c r="H15" s="369"/>
      <c r="I15" s="369"/>
      <c r="J15" s="369"/>
    </row>
    <row r="16" spans="1:10" ht="15.75" x14ac:dyDescent="0.25">
      <c r="A16" s="393" t="s">
        <v>282</v>
      </c>
      <c r="B16" s="394"/>
      <c r="C16" s="394"/>
      <c r="D16" s="394"/>
      <c r="E16" s="394"/>
      <c r="F16" s="394"/>
      <c r="G16" s="394"/>
      <c r="H16" s="394"/>
      <c r="I16" s="394"/>
      <c r="J16" s="394"/>
    </row>
    <row r="17" spans="1:11" ht="15.75" x14ac:dyDescent="0.25">
      <c r="A17" s="2"/>
      <c r="B17" s="150"/>
      <c r="C17" s="150"/>
      <c r="D17" s="150"/>
      <c r="E17" s="150"/>
      <c r="F17" s="150"/>
      <c r="G17" s="150"/>
      <c r="H17" s="144"/>
      <c r="I17" s="150"/>
      <c r="J17" s="150"/>
    </row>
    <row r="18" spans="1:11" ht="15.75" x14ac:dyDescent="0.25">
      <c r="A18" s="180"/>
      <c r="B18" s="395"/>
      <c r="C18" s="395"/>
      <c r="D18" s="182" t="s">
        <v>25</v>
      </c>
      <c r="E18" s="182"/>
      <c r="F18" s="182" t="s">
        <v>6</v>
      </c>
      <c r="G18" s="182"/>
      <c r="H18" s="180" t="s">
        <v>14</v>
      </c>
      <c r="I18" s="182"/>
      <c r="J18" s="182"/>
    </row>
    <row r="19" spans="1:11" ht="30" customHeight="1" x14ac:dyDescent="0.25">
      <c r="A19" s="189" t="s">
        <v>7</v>
      </c>
      <c r="B19" s="190"/>
      <c r="C19" s="190"/>
      <c r="D19" s="388">
        <v>8131520</v>
      </c>
      <c r="E19" s="388"/>
      <c r="F19" s="388">
        <f>D19+H19</f>
        <v>8131520</v>
      </c>
      <c r="G19" s="388"/>
      <c r="H19" s="388"/>
      <c r="I19" s="388"/>
      <c r="J19" s="388"/>
    </row>
    <row r="20" spans="1:11" x14ac:dyDescent="0.25">
      <c r="A20" s="189" t="s">
        <v>8</v>
      </c>
      <c r="B20" s="190"/>
      <c r="C20" s="190"/>
      <c r="D20" s="388">
        <v>1664880</v>
      </c>
      <c r="E20" s="388"/>
      <c r="F20" s="388">
        <f>D20+H20</f>
        <v>1664880</v>
      </c>
      <c r="G20" s="388"/>
      <c r="H20" s="388"/>
      <c r="I20" s="388"/>
      <c r="J20" s="388"/>
    </row>
    <row r="21" spans="1:11" x14ac:dyDescent="0.25">
      <c r="A21" s="189" t="s">
        <v>9</v>
      </c>
      <c r="B21" s="190"/>
      <c r="C21" s="190"/>
      <c r="D21" s="388">
        <v>0</v>
      </c>
      <c r="E21" s="388"/>
      <c r="F21" s="388">
        <f>D21+H21</f>
        <v>0</v>
      </c>
      <c r="G21" s="388"/>
      <c r="H21" s="388"/>
      <c r="I21" s="388"/>
      <c r="J21" s="388"/>
    </row>
    <row r="22" spans="1:11" ht="30" customHeight="1" x14ac:dyDescent="0.25">
      <c r="A22" s="194" t="s">
        <v>10</v>
      </c>
      <c r="B22" s="195"/>
      <c r="C22" s="196"/>
      <c r="D22" s="388">
        <v>1808099.6</v>
      </c>
      <c r="E22" s="388"/>
      <c r="F22" s="388">
        <f>D22+H22</f>
        <v>1808099.6</v>
      </c>
      <c r="G22" s="388"/>
      <c r="H22" s="388"/>
      <c r="I22" s="388"/>
      <c r="J22" s="388"/>
    </row>
    <row r="23" spans="1:11" ht="15.75" x14ac:dyDescent="0.25">
      <c r="A23" s="180" t="s">
        <v>11</v>
      </c>
      <c r="B23" s="208"/>
      <c r="C23" s="208"/>
      <c r="D23" s="397">
        <f>D19+D20+D21+D22</f>
        <v>11604499.6</v>
      </c>
      <c r="E23" s="397"/>
      <c r="F23" s="397">
        <f>D23+H23</f>
        <v>11604499.6</v>
      </c>
      <c r="G23" s="397"/>
      <c r="H23" s="398">
        <f>H19+H20+H21+H22</f>
        <v>0</v>
      </c>
      <c r="I23" s="397"/>
      <c r="J23" s="397"/>
    </row>
    <row r="24" spans="1:11" ht="15.75" x14ac:dyDescent="0.25">
      <c r="A24" s="20"/>
      <c r="B24" s="21"/>
      <c r="C24" s="21"/>
      <c r="D24" s="11"/>
      <c r="E24" s="22"/>
      <c r="F24" s="11"/>
      <c r="G24" s="22"/>
      <c r="H24" s="129"/>
      <c r="I24" s="11"/>
      <c r="J24" s="11"/>
    </row>
    <row r="25" spans="1:11" ht="15.75" x14ac:dyDescent="0.25">
      <c r="A25" s="393" t="s">
        <v>260</v>
      </c>
      <c r="B25" s="394"/>
      <c r="C25" s="394"/>
      <c r="D25" s="394"/>
      <c r="E25" s="394"/>
      <c r="F25" s="394"/>
      <c r="G25" s="394"/>
      <c r="H25" s="394"/>
      <c r="I25" s="394"/>
      <c r="J25" s="394"/>
    </row>
    <row r="26" spans="1:11" x14ac:dyDescent="0.25">
      <c r="A26" s="150"/>
      <c r="B26" s="150"/>
      <c r="C26" s="150"/>
      <c r="D26" s="150"/>
      <c r="E26" s="150"/>
      <c r="F26" s="150"/>
      <c r="G26" s="150"/>
      <c r="H26" s="144"/>
      <c r="I26" s="150"/>
      <c r="J26" s="150"/>
    </row>
    <row r="27" spans="1:11" x14ac:dyDescent="0.25">
      <c r="A27" s="211" t="s">
        <v>12</v>
      </c>
      <c r="B27" s="211"/>
      <c r="C27" s="211"/>
      <c r="D27" s="211"/>
      <c r="E27" s="211"/>
      <c r="F27" s="211"/>
      <c r="G27" s="211"/>
      <c r="H27" s="211"/>
      <c r="I27" s="211"/>
      <c r="J27" s="211"/>
    </row>
    <row r="28" spans="1:11" ht="10.5" customHeight="1" x14ac:dyDescent="0.25">
      <c r="A28" s="148"/>
      <c r="B28" s="148"/>
      <c r="C28" s="148"/>
      <c r="D28" s="148"/>
      <c r="E28" s="148"/>
      <c r="F28" s="148"/>
      <c r="G28" s="148"/>
      <c r="H28" s="130"/>
      <c r="I28" s="148"/>
      <c r="J28" s="148"/>
    </row>
    <row r="29" spans="1:11" s="3" customFormat="1" ht="21" customHeight="1" x14ac:dyDescent="0.25">
      <c r="A29" s="201" t="s">
        <v>15</v>
      </c>
      <c r="B29" s="201"/>
      <c r="C29" s="201"/>
      <c r="D29" s="202">
        <v>3514523.53</v>
      </c>
      <c r="E29" s="203"/>
      <c r="F29" s="202">
        <f t="shared" ref="F29:F36" si="0">D29+H29</f>
        <v>3601168.53</v>
      </c>
      <c r="G29" s="204"/>
      <c r="H29" s="152">
        <v>86645</v>
      </c>
      <c r="I29" s="292" t="s">
        <v>276</v>
      </c>
      <c r="J29" s="364"/>
      <c r="K29" s="365"/>
    </row>
    <row r="30" spans="1:11" s="3" customFormat="1" ht="66.75" customHeight="1" x14ac:dyDescent="0.25">
      <c r="A30" s="222" t="s">
        <v>16</v>
      </c>
      <c r="B30" s="223"/>
      <c r="C30" s="224"/>
      <c r="D30" s="202">
        <v>1061386.1000000001</v>
      </c>
      <c r="E30" s="203"/>
      <c r="F30" s="202">
        <f t="shared" si="0"/>
        <v>1083928.9200000002</v>
      </c>
      <c r="G30" s="204"/>
      <c r="H30" s="152">
        <f>-3624+26166.82</f>
        <v>22542.82</v>
      </c>
      <c r="I30" s="289"/>
      <c r="J30" s="290"/>
      <c r="K30" s="291"/>
    </row>
    <row r="31" spans="1:11" s="3" customFormat="1" ht="42" customHeight="1" x14ac:dyDescent="0.25">
      <c r="A31" s="201" t="s">
        <v>18</v>
      </c>
      <c r="B31" s="201"/>
      <c r="C31" s="201"/>
      <c r="D31" s="202">
        <f>SUM(D32:E36)</f>
        <v>20460</v>
      </c>
      <c r="E31" s="203"/>
      <c r="F31" s="202">
        <f t="shared" si="0"/>
        <v>20444.75</v>
      </c>
      <c r="G31" s="203"/>
      <c r="H31" s="152">
        <f>SUM(H32:H36)</f>
        <v>-15.25</v>
      </c>
      <c r="I31" s="218" t="s">
        <v>211</v>
      </c>
      <c r="J31" s="219"/>
      <c r="K31" s="220"/>
    </row>
    <row r="32" spans="1:11" s="3" customFormat="1" ht="15" customHeight="1" x14ac:dyDescent="0.25">
      <c r="A32" s="212" t="s">
        <v>26</v>
      </c>
      <c r="B32" s="213"/>
      <c r="C32" s="214"/>
      <c r="D32" s="215">
        <v>14400</v>
      </c>
      <c r="E32" s="216"/>
      <c r="F32" s="215">
        <f t="shared" si="0"/>
        <v>14400</v>
      </c>
      <c r="G32" s="217"/>
      <c r="H32" s="13"/>
      <c r="I32" s="218"/>
      <c r="J32" s="219"/>
      <c r="K32" s="220"/>
    </row>
    <row r="33" spans="1:11" s="3" customFormat="1" ht="15" customHeight="1" x14ac:dyDescent="0.25">
      <c r="A33" s="212" t="s">
        <v>27</v>
      </c>
      <c r="B33" s="213"/>
      <c r="C33" s="214"/>
      <c r="D33" s="215">
        <v>2640</v>
      </c>
      <c r="E33" s="216"/>
      <c r="F33" s="215">
        <f t="shared" si="0"/>
        <v>2860</v>
      </c>
      <c r="G33" s="217"/>
      <c r="H33" s="13">
        <v>220</v>
      </c>
      <c r="I33" s="221"/>
      <c r="J33" s="221"/>
      <c r="K33" s="221"/>
    </row>
    <row r="34" spans="1:11" s="3" customFormat="1" ht="15" customHeight="1" x14ac:dyDescent="0.25">
      <c r="A34" s="212" t="s">
        <v>28</v>
      </c>
      <c r="B34" s="213"/>
      <c r="C34" s="214"/>
      <c r="D34" s="215">
        <v>1320</v>
      </c>
      <c r="E34" s="216"/>
      <c r="F34" s="215">
        <f t="shared" si="0"/>
        <v>1320</v>
      </c>
      <c r="G34" s="217"/>
      <c r="H34" s="13"/>
      <c r="I34" s="221"/>
      <c r="J34" s="221"/>
      <c r="K34" s="221"/>
    </row>
    <row r="35" spans="1:11" s="3" customFormat="1" ht="15" customHeight="1" x14ac:dyDescent="0.25">
      <c r="A35" s="227" t="s">
        <v>29</v>
      </c>
      <c r="B35" s="228"/>
      <c r="C35" s="229"/>
      <c r="D35" s="215">
        <v>420</v>
      </c>
      <c r="E35" s="216"/>
      <c r="F35" s="215">
        <f t="shared" si="0"/>
        <v>190.75</v>
      </c>
      <c r="G35" s="217"/>
      <c r="H35" s="13">
        <v>-229.25</v>
      </c>
      <c r="I35" s="218"/>
      <c r="J35" s="219"/>
      <c r="K35" s="220"/>
    </row>
    <row r="36" spans="1:11" s="3" customFormat="1" ht="15" customHeight="1" x14ac:dyDescent="0.25">
      <c r="A36" s="212" t="s">
        <v>59</v>
      </c>
      <c r="B36" s="213"/>
      <c r="C36" s="214"/>
      <c r="D36" s="215">
        <v>1680</v>
      </c>
      <c r="E36" s="216"/>
      <c r="F36" s="215">
        <f t="shared" si="0"/>
        <v>1674</v>
      </c>
      <c r="G36" s="217"/>
      <c r="H36" s="13">
        <v>-6</v>
      </c>
      <c r="I36" s="218"/>
      <c r="J36" s="219"/>
      <c r="K36" s="220"/>
    </row>
    <row r="37" spans="1:11" s="3" customFormat="1" ht="35.1" customHeight="1" x14ac:dyDescent="0.25">
      <c r="A37" s="222" t="s">
        <v>17</v>
      </c>
      <c r="B37" s="223"/>
      <c r="C37" s="224"/>
      <c r="D37" s="202">
        <f>SUM(D38:E40)</f>
        <v>675946.28</v>
      </c>
      <c r="E37" s="203"/>
      <c r="F37" s="202">
        <f>H37+D37</f>
        <v>577642.79</v>
      </c>
      <c r="G37" s="203"/>
      <c r="H37" s="152">
        <f>SUM(H38:H40)</f>
        <v>-98303.49</v>
      </c>
      <c r="I37" s="221"/>
      <c r="J37" s="221"/>
      <c r="K37" s="221"/>
    </row>
    <row r="38" spans="1:11" s="3" customFormat="1" ht="52.5" customHeight="1" x14ac:dyDescent="0.25">
      <c r="A38" s="227" t="s">
        <v>30</v>
      </c>
      <c r="B38" s="230"/>
      <c r="C38" s="231"/>
      <c r="D38" s="215">
        <v>642105</v>
      </c>
      <c r="E38" s="216"/>
      <c r="F38" s="215">
        <f>H38+D38</f>
        <v>544105</v>
      </c>
      <c r="G38" s="217"/>
      <c r="H38" s="13">
        <v>-98000</v>
      </c>
      <c r="I38" s="218" t="s">
        <v>264</v>
      </c>
      <c r="J38" s="219"/>
      <c r="K38" s="220"/>
    </row>
    <row r="39" spans="1:11" s="3" customFormat="1" ht="28.5" customHeight="1" x14ac:dyDescent="0.25">
      <c r="A39" s="227" t="s">
        <v>31</v>
      </c>
      <c r="B39" s="230"/>
      <c r="C39" s="231"/>
      <c r="D39" s="215">
        <v>5406</v>
      </c>
      <c r="E39" s="216"/>
      <c r="F39" s="215">
        <f>H39+D39</f>
        <v>5406</v>
      </c>
      <c r="G39" s="217"/>
      <c r="H39" s="13"/>
      <c r="I39" s="218"/>
      <c r="J39" s="219"/>
      <c r="K39" s="220"/>
    </row>
    <row r="40" spans="1:11" s="3" customFormat="1" ht="47.25" customHeight="1" x14ac:dyDescent="0.25">
      <c r="A40" s="227" t="s">
        <v>84</v>
      </c>
      <c r="B40" s="230"/>
      <c r="C40" s="231"/>
      <c r="D40" s="215">
        <v>28435.279999999999</v>
      </c>
      <c r="E40" s="216"/>
      <c r="F40" s="215">
        <f>H40+D40</f>
        <v>28131.789999999997</v>
      </c>
      <c r="G40" s="217"/>
      <c r="H40" s="13">
        <v>-303.49</v>
      </c>
      <c r="I40" s="218" t="s">
        <v>265</v>
      </c>
      <c r="J40" s="219"/>
      <c r="K40" s="220"/>
    </row>
    <row r="41" spans="1:11" s="3" customFormat="1" ht="35.1" customHeight="1" x14ac:dyDescent="0.25">
      <c r="A41" s="222" t="s">
        <v>19</v>
      </c>
      <c r="B41" s="223"/>
      <c r="C41" s="224"/>
      <c r="D41" s="202">
        <f>SUM(D42:E51)</f>
        <v>286530.40000000002</v>
      </c>
      <c r="E41" s="203"/>
      <c r="F41" s="202">
        <f>D41+H41</f>
        <v>291687.2</v>
      </c>
      <c r="G41" s="203"/>
      <c r="H41" s="152">
        <f>SUM(H42:H51)</f>
        <v>5156.8</v>
      </c>
      <c r="I41" s="218"/>
      <c r="J41" s="219"/>
      <c r="K41" s="220"/>
    </row>
    <row r="42" spans="1:11" s="3" customFormat="1" ht="36" customHeight="1" x14ac:dyDescent="0.25">
      <c r="A42" s="227" t="s">
        <v>32</v>
      </c>
      <c r="B42" s="230"/>
      <c r="C42" s="231"/>
      <c r="D42" s="215">
        <v>22524</v>
      </c>
      <c r="E42" s="216"/>
      <c r="F42" s="215">
        <f t="shared" ref="F42:F51" si="1">D42+H42</f>
        <v>22524</v>
      </c>
      <c r="G42" s="217"/>
      <c r="H42" s="13"/>
      <c r="I42" s="218"/>
      <c r="J42" s="385"/>
      <c r="K42" s="386"/>
    </row>
    <row r="43" spans="1:11" s="3" customFormat="1" ht="51.75" customHeight="1" x14ac:dyDescent="0.25">
      <c r="A43" s="227" t="s">
        <v>57</v>
      </c>
      <c r="B43" s="230"/>
      <c r="C43" s="231"/>
      <c r="D43" s="215">
        <v>11700</v>
      </c>
      <c r="E43" s="216"/>
      <c r="F43" s="215">
        <f t="shared" si="1"/>
        <v>11700</v>
      </c>
      <c r="G43" s="217"/>
      <c r="H43" s="13"/>
      <c r="I43" s="218"/>
      <c r="J43" s="219"/>
      <c r="K43" s="220"/>
    </row>
    <row r="44" spans="1:11" s="3" customFormat="1" ht="36" customHeight="1" x14ac:dyDescent="0.25">
      <c r="A44" s="227" t="s">
        <v>34</v>
      </c>
      <c r="B44" s="230"/>
      <c r="C44" s="231"/>
      <c r="D44" s="215">
        <v>11000</v>
      </c>
      <c r="E44" s="216"/>
      <c r="F44" s="215">
        <f t="shared" si="1"/>
        <v>11000</v>
      </c>
      <c r="G44" s="217"/>
      <c r="H44" s="13"/>
      <c r="I44" s="218"/>
      <c r="J44" s="219"/>
      <c r="K44" s="220"/>
    </row>
    <row r="45" spans="1:11" s="3" customFormat="1" ht="117" customHeight="1" x14ac:dyDescent="0.25">
      <c r="A45" s="227" t="s">
        <v>39</v>
      </c>
      <c r="B45" s="230"/>
      <c r="C45" s="231"/>
      <c r="D45" s="215">
        <v>105452.4</v>
      </c>
      <c r="E45" s="216"/>
      <c r="F45" s="215">
        <f t="shared" si="1"/>
        <v>105452.4</v>
      </c>
      <c r="G45" s="217"/>
      <c r="H45" s="13"/>
      <c r="I45" s="218"/>
      <c r="J45" s="219"/>
      <c r="K45" s="220"/>
    </row>
    <row r="46" spans="1:11" s="3" customFormat="1" ht="49.5" customHeight="1" x14ac:dyDescent="0.25">
      <c r="A46" s="227" t="s">
        <v>37</v>
      </c>
      <c r="B46" s="230"/>
      <c r="C46" s="231"/>
      <c r="D46" s="215">
        <v>65000</v>
      </c>
      <c r="E46" s="216"/>
      <c r="F46" s="215">
        <f t="shared" si="1"/>
        <v>70156.800000000003</v>
      </c>
      <c r="G46" s="217"/>
      <c r="H46" s="13">
        <v>5156.8</v>
      </c>
      <c r="I46" s="218" t="s">
        <v>261</v>
      </c>
      <c r="J46" s="219"/>
      <c r="K46" s="220"/>
    </row>
    <row r="47" spans="1:11" s="3" customFormat="1" ht="28.5" customHeight="1" x14ac:dyDescent="0.25">
      <c r="A47" s="227" t="s">
        <v>35</v>
      </c>
      <c r="B47" s="230"/>
      <c r="C47" s="231"/>
      <c r="D47" s="215">
        <v>6000</v>
      </c>
      <c r="E47" s="216"/>
      <c r="F47" s="215">
        <f t="shared" si="1"/>
        <v>6000</v>
      </c>
      <c r="G47" s="217"/>
      <c r="H47" s="13"/>
      <c r="I47" s="218"/>
      <c r="J47" s="219"/>
      <c r="K47" s="220"/>
    </row>
    <row r="48" spans="1:11" s="3" customFormat="1" ht="28.5" customHeight="1" x14ac:dyDescent="0.25">
      <c r="A48" s="227" t="s">
        <v>36</v>
      </c>
      <c r="B48" s="230"/>
      <c r="C48" s="231"/>
      <c r="D48" s="215">
        <v>25500</v>
      </c>
      <c r="E48" s="216"/>
      <c r="F48" s="215">
        <f t="shared" si="1"/>
        <v>25500</v>
      </c>
      <c r="G48" s="217"/>
      <c r="H48" s="13"/>
      <c r="I48" s="218"/>
      <c r="J48" s="385"/>
      <c r="K48" s="386"/>
    </row>
    <row r="49" spans="1:11" s="3" customFormat="1" ht="48" customHeight="1" x14ac:dyDescent="0.25">
      <c r="A49" s="227" t="s">
        <v>223</v>
      </c>
      <c r="B49" s="230"/>
      <c r="C49" s="231"/>
      <c r="D49" s="215">
        <v>7056</v>
      </c>
      <c r="E49" s="216"/>
      <c r="F49" s="215">
        <f t="shared" si="1"/>
        <v>7056</v>
      </c>
      <c r="G49" s="217"/>
      <c r="H49" s="13"/>
      <c r="I49" s="218"/>
      <c r="J49" s="219"/>
      <c r="K49" s="220"/>
    </row>
    <row r="50" spans="1:11" s="3" customFormat="1" ht="36.75" customHeight="1" x14ac:dyDescent="0.25">
      <c r="A50" s="227" t="s">
        <v>38</v>
      </c>
      <c r="B50" s="230"/>
      <c r="C50" s="231"/>
      <c r="D50" s="215">
        <v>22498</v>
      </c>
      <c r="E50" s="216"/>
      <c r="F50" s="215">
        <f t="shared" si="1"/>
        <v>22498</v>
      </c>
      <c r="G50" s="217"/>
      <c r="H50" s="13"/>
      <c r="I50" s="218"/>
      <c r="J50" s="385"/>
      <c r="K50" s="386"/>
    </row>
    <row r="51" spans="1:11" s="3" customFormat="1" ht="40.5" customHeight="1" x14ac:dyDescent="0.25">
      <c r="A51" s="227" t="s">
        <v>188</v>
      </c>
      <c r="B51" s="230"/>
      <c r="C51" s="231"/>
      <c r="D51" s="215">
        <v>9800</v>
      </c>
      <c r="E51" s="216"/>
      <c r="F51" s="215">
        <f t="shared" si="1"/>
        <v>9800</v>
      </c>
      <c r="G51" s="217"/>
      <c r="H51" s="13"/>
      <c r="I51" s="218"/>
      <c r="J51" s="219"/>
      <c r="K51" s="220"/>
    </row>
    <row r="52" spans="1:11" s="3" customFormat="1" ht="35.1" customHeight="1" x14ac:dyDescent="0.25">
      <c r="A52" s="222" t="s">
        <v>20</v>
      </c>
      <c r="B52" s="223"/>
      <c r="C52" s="224"/>
      <c r="D52" s="202">
        <f>SUM(D53:E67)</f>
        <v>2154280.79</v>
      </c>
      <c r="E52" s="203"/>
      <c r="F52" s="202">
        <f>SUM(F53:G67)</f>
        <v>2141280.79</v>
      </c>
      <c r="G52" s="203"/>
      <c r="H52" s="152">
        <f>SUM(H53:H67)</f>
        <v>-13000</v>
      </c>
      <c r="I52" s="221"/>
      <c r="J52" s="221"/>
      <c r="K52" s="221"/>
    </row>
    <row r="53" spans="1:11" s="3" customFormat="1" ht="52.5" customHeight="1" x14ac:dyDescent="0.25">
      <c r="A53" s="227" t="s">
        <v>63</v>
      </c>
      <c r="B53" s="230"/>
      <c r="C53" s="231"/>
      <c r="D53" s="240">
        <v>27200</v>
      </c>
      <c r="E53" s="241"/>
      <c r="F53" s="240">
        <f t="shared" ref="F53:F67" si="2">D53+H53</f>
        <v>27200</v>
      </c>
      <c r="G53" s="242"/>
      <c r="H53" s="19"/>
      <c r="I53" s="218"/>
      <c r="J53" s="219"/>
      <c r="K53" s="220"/>
    </row>
    <row r="54" spans="1:11" s="3" customFormat="1" ht="47.25" customHeight="1" x14ac:dyDescent="0.25">
      <c r="A54" s="227" t="s">
        <v>40</v>
      </c>
      <c r="B54" s="230"/>
      <c r="C54" s="231"/>
      <c r="D54" s="240">
        <v>2000</v>
      </c>
      <c r="E54" s="241"/>
      <c r="F54" s="240">
        <f>D54+H54</f>
        <v>2000</v>
      </c>
      <c r="G54" s="242"/>
      <c r="H54" s="19"/>
      <c r="I54" s="218"/>
      <c r="J54" s="219"/>
      <c r="K54" s="220"/>
    </row>
    <row r="55" spans="1:11" s="3" customFormat="1" ht="68.25" customHeight="1" x14ac:dyDescent="0.25">
      <c r="A55" s="227" t="s">
        <v>41</v>
      </c>
      <c r="B55" s="230"/>
      <c r="C55" s="231"/>
      <c r="D55" s="240">
        <v>19242.599999999999</v>
      </c>
      <c r="E55" s="241"/>
      <c r="F55" s="240">
        <f t="shared" si="2"/>
        <v>19242.599999999999</v>
      </c>
      <c r="G55" s="242"/>
      <c r="H55" s="19"/>
      <c r="I55" s="218"/>
      <c r="J55" s="385"/>
      <c r="K55" s="386"/>
    </row>
    <row r="56" spans="1:11" s="3" customFormat="1" ht="51.75" customHeight="1" x14ac:dyDescent="0.25">
      <c r="A56" s="227" t="s">
        <v>226</v>
      </c>
      <c r="B56" s="237"/>
      <c r="C56" s="238"/>
      <c r="D56" s="240">
        <v>19243.080000000002</v>
      </c>
      <c r="E56" s="358"/>
      <c r="F56" s="240">
        <f>D56</f>
        <v>19243.080000000002</v>
      </c>
      <c r="G56" s="358"/>
      <c r="H56" s="13"/>
      <c r="I56" s="218"/>
      <c r="J56" s="219"/>
      <c r="K56" s="220"/>
    </row>
    <row r="57" spans="1:11" s="3" customFormat="1" ht="39" customHeight="1" x14ac:dyDescent="0.25">
      <c r="A57" s="227" t="s">
        <v>42</v>
      </c>
      <c r="B57" s="230"/>
      <c r="C57" s="231"/>
      <c r="D57" s="240">
        <v>34350.910000000003</v>
      </c>
      <c r="E57" s="241"/>
      <c r="F57" s="240">
        <f t="shared" si="2"/>
        <v>34350.910000000003</v>
      </c>
      <c r="G57" s="242"/>
      <c r="H57" s="19"/>
      <c r="I57" s="218"/>
      <c r="J57" s="219"/>
      <c r="K57" s="220"/>
    </row>
    <row r="58" spans="1:11" s="3" customFormat="1" ht="39.75" customHeight="1" x14ac:dyDescent="0.25">
      <c r="A58" s="227" t="s">
        <v>130</v>
      </c>
      <c r="B58" s="230"/>
      <c r="C58" s="231"/>
      <c r="D58" s="240">
        <v>33523.199999999997</v>
      </c>
      <c r="E58" s="241"/>
      <c r="F58" s="240">
        <f t="shared" si="2"/>
        <v>33523.199999999997</v>
      </c>
      <c r="G58" s="242"/>
      <c r="H58" s="19"/>
      <c r="I58" s="218"/>
      <c r="J58" s="219"/>
      <c r="K58" s="220"/>
    </row>
    <row r="59" spans="1:11" s="3" customFormat="1" ht="44.25" customHeight="1" x14ac:dyDescent="0.25">
      <c r="A59" s="227" t="s">
        <v>121</v>
      </c>
      <c r="B59" s="230"/>
      <c r="C59" s="231"/>
      <c r="D59" s="240">
        <v>198720</v>
      </c>
      <c r="E59" s="241"/>
      <c r="F59" s="240">
        <f t="shared" si="2"/>
        <v>198720</v>
      </c>
      <c r="G59" s="242"/>
      <c r="H59" s="60"/>
      <c r="I59" s="218"/>
      <c r="J59" s="385"/>
      <c r="K59" s="386"/>
    </row>
    <row r="60" spans="1:11" s="3" customFormat="1" ht="49.5" customHeight="1" x14ac:dyDescent="0.25">
      <c r="A60" s="227" t="s">
        <v>175</v>
      </c>
      <c r="B60" s="230"/>
      <c r="C60" s="231"/>
      <c r="D60" s="215">
        <v>4000</v>
      </c>
      <c r="E60" s="216"/>
      <c r="F60" s="215">
        <f t="shared" si="2"/>
        <v>4000</v>
      </c>
      <c r="G60" s="217"/>
      <c r="H60" s="13"/>
      <c r="I60" s="218"/>
      <c r="J60" s="385"/>
      <c r="K60" s="386"/>
    </row>
    <row r="61" spans="1:11" s="3" customFormat="1" ht="50.25" customHeight="1" x14ac:dyDescent="0.25">
      <c r="A61" s="227" t="s">
        <v>176</v>
      </c>
      <c r="B61" s="230"/>
      <c r="C61" s="231"/>
      <c r="D61" s="215">
        <v>16580</v>
      </c>
      <c r="E61" s="216"/>
      <c r="F61" s="215">
        <f t="shared" si="2"/>
        <v>16580</v>
      </c>
      <c r="G61" s="217"/>
      <c r="H61" s="13"/>
      <c r="I61" s="218"/>
      <c r="J61" s="385"/>
      <c r="K61" s="386"/>
    </row>
    <row r="62" spans="1:11" s="3" customFormat="1" ht="43.5" customHeight="1" x14ac:dyDescent="0.25">
      <c r="A62" s="227" t="s">
        <v>177</v>
      </c>
      <c r="B62" s="230"/>
      <c r="C62" s="231"/>
      <c r="D62" s="215">
        <v>13000</v>
      </c>
      <c r="E62" s="216"/>
      <c r="F62" s="215">
        <f t="shared" si="2"/>
        <v>0</v>
      </c>
      <c r="G62" s="217"/>
      <c r="H62" s="13">
        <v>-13000</v>
      </c>
      <c r="I62" s="218" t="s">
        <v>266</v>
      </c>
      <c r="J62" s="219"/>
      <c r="K62" s="220"/>
    </row>
    <row r="63" spans="1:11" s="3" customFormat="1" ht="38.25" customHeight="1" x14ac:dyDescent="0.25">
      <c r="A63" s="227" t="s">
        <v>131</v>
      </c>
      <c r="B63" s="230"/>
      <c r="C63" s="231"/>
      <c r="D63" s="215">
        <v>39521</v>
      </c>
      <c r="E63" s="216"/>
      <c r="F63" s="215">
        <f t="shared" si="2"/>
        <v>39521</v>
      </c>
      <c r="G63" s="217"/>
      <c r="H63" s="13"/>
      <c r="I63" s="218"/>
      <c r="J63" s="219"/>
      <c r="K63" s="220"/>
    </row>
    <row r="64" spans="1:11" s="3" customFormat="1" ht="24.75" customHeight="1" x14ac:dyDescent="0.25">
      <c r="A64" s="227" t="s">
        <v>97</v>
      </c>
      <c r="B64" s="230"/>
      <c r="C64" s="231"/>
      <c r="D64" s="240">
        <v>4000</v>
      </c>
      <c r="E64" s="241"/>
      <c r="F64" s="240">
        <v>4000</v>
      </c>
      <c r="G64" s="242"/>
      <c r="H64" s="19"/>
      <c r="I64" s="218"/>
      <c r="J64" s="385"/>
      <c r="K64" s="386"/>
    </row>
    <row r="65" spans="1:11" s="3" customFormat="1" ht="15" customHeight="1" x14ac:dyDescent="0.25">
      <c r="A65" s="227" t="s">
        <v>82</v>
      </c>
      <c r="B65" s="230"/>
      <c r="C65" s="231"/>
      <c r="D65" s="240">
        <v>50000</v>
      </c>
      <c r="E65" s="241"/>
      <c r="F65" s="240">
        <f t="shared" si="2"/>
        <v>50000</v>
      </c>
      <c r="G65" s="242"/>
      <c r="H65" s="19"/>
      <c r="I65" s="218"/>
      <c r="J65" s="385"/>
      <c r="K65" s="386"/>
    </row>
    <row r="66" spans="1:11" s="3" customFormat="1" ht="65.25" customHeight="1" x14ac:dyDescent="0.25">
      <c r="A66" s="227" t="s">
        <v>83</v>
      </c>
      <c r="B66" s="230"/>
      <c r="C66" s="231"/>
      <c r="D66" s="240">
        <v>88500</v>
      </c>
      <c r="E66" s="241"/>
      <c r="F66" s="240">
        <f t="shared" si="2"/>
        <v>88500</v>
      </c>
      <c r="G66" s="242"/>
      <c r="H66" s="19"/>
      <c r="I66" s="218"/>
      <c r="J66" s="385"/>
      <c r="K66" s="386"/>
    </row>
    <row r="67" spans="1:11" s="3" customFormat="1" ht="54.75" customHeight="1" x14ac:dyDescent="0.25">
      <c r="A67" s="227" t="s">
        <v>153</v>
      </c>
      <c r="B67" s="230"/>
      <c r="C67" s="231"/>
      <c r="D67" s="240">
        <v>1604400</v>
      </c>
      <c r="E67" s="241"/>
      <c r="F67" s="240">
        <f t="shared" si="2"/>
        <v>1604400</v>
      </c>
      <c r="G67" s="242"/>
      <c r="H67" s="19"/>
      <c r="I67" s="218"/>
      <c r="J67" s="219"/>
      <c r="K67" s="220"/>
    </row>
    <row r="68" spans="1:11" s="3" customFormat="1" ht="35.1" customHeight="1" x14ac:dyDescent="0.25">
      <c r="A68" s="222" t="s">
        <v>21</v>
      </c>
      <c r="B68" s="223"/>
      <c r="C68" s="224"/>
      <c r="D68" s="202">
        <f>SUM(D69:E72)</f>
        <v>40258.11</v>
      </c>
      <c r="E68" s="203"/>
      <c r="F68" s="202">
        <f>SUM(F69:G72)</f>
        <v>40258.11</v>
      </c>
      <c r="G68" s="203"/>
      <c r="H68" s="152">
        <f>SUM(H69:H72)</f>
        <v>0</v>
      </c>
      <c r="I68" s="221"/>
      <c r="J68" s="221"/>
      <c r="K68" s="221"/>
    </row>
    <row r="69" spans="1:11" s="3" customFormat="1" ht="18.75" customHeight="1" x14ac:dyDescent="0.25">
      <c r="A69" s="227" t="s">
        <v>191</v>
      </c>
      <c r="B69" s="230"/>
      <c r="C69" s="231"/>
      <c r="D69" s="215">
        <v>8500</v>
      </c>
      <c r="E69" s="216"/>
      <c r="F69" s="215">
        <f>D69+H69</f>
        <v>8500</v>
      </c>
      <c r="G69" s="217"/>
      <c r="H69" s="13"/>
      <c r="I69" s="218"/>
      <c r="J69" s="295"/>
      <c r="K69" s="296"/>
    </row>
    <row r="70" spans="1:11" s="3" customFormat="1" ht="19.5" customHeight="1" x14ac:dyDescent="0.25">
      <c r="A70" s="227" t="s">
        <v>192</v>
      </c>
      <c r="B70" s="230"/>
      <c r="C70" s="231"/>
      <c r="D70" s="215">
        <v>11900</v>
      </c>
      <c r="E70" s="216"/>
      <c r="F70" s="215">
        <f t="shared" ref="F70:F72" si="3">D70+H70</f>
        <v>11900</v>
      </c>
      <c r="G70" s="217"/>
      <c r="H70" s="13"/>
      <c r="I70" s="387"/>
      <c r="J70" s="295"/>
      <c r="K70" s="296"/>
    </row>
    <row r="71" spans="1:11" s="3" customFormat="1" ht="42.75" customHeight="1" x14ac:dyDescent="0.25">
      <c r="A71" s="227" t="s">
        <v>193</v>
      </c>
      <c r="B71" s="230"/>
      <c r="C71" s="231"/>
      <c r="D71" s="215">
        <v>1858.11</v>
      </c>
      <c r="E71" s="216"/>
      <c r="F71" s="215">
        <f t="shared" si="3"/>
        <v>1858.11</v>
      </c>
      <c r="G71" s="217"/>
      <c r="H71" s="13"/>
      <c r="I71" s="218"/>
      <c r="J71" s="219"/>
      <c r="K71" s="220"/>
    </row>
    <row r="72" spans="1:11" s="3" customFormat="1" ht="42.75" customHeight="1" x14ac:dyDescent="0.25">
      <c r="A72" s="227" t="s">
        <v>203</v>
      </c>
      <c r="B72" s="230"/>
      <c r="C72" s="231"/>
      <c r="D72" s="215">
        <v>18000</v>
      </c>
      <c r="E72" s="216"/>
      <c r="F72" s="215">
        <f t="shared" si="3"/>
        <v>18000</v>
      </c>
      <c r="G72" s="217"/>
      <c r="H72" s="13"/>
      <c r="I72" s="218"/>
      <c r="J72" s="219"/>
      <c r="K72" s="220"/>
    </row>
    <row r="73" spans="1:11" s="3" customFormat="1" ht="27" customHeight="1" x14ac:dyDescent="0.25">
      <c r="A73" s="333" t="s">
        <v>173</v>
      </c>
      <c r="B73" s="334"/>
      <c r="C73" s="335"/>
      <c r="D73" s="202">
        <f>D74+D76+D77</f>
        <v>308733.48</v>
      </c>
      <c r="E73" s="265"/>
      <c r="F73" s="202">
        <f>F74+F76+F77+F75</f>
        <v>302577.09999999998</v>
      </c>
      <c r="G73" s="203"/>
      <c r="H73" s="152">
        <f>SUM(H74:H77)</f>
        <v>-6156.38</v>
      </c>
      <c r="I73" s="336"/>
      <c r="J73" s="337"/>
      <c r="K73" s="338"/>
    </row>
    <row r="74" spans="1:11" s="3" customFormat="1" ht="15" customHeight="1" x14ac:dyDescent="0.25">
      <c r="A74" s="227" t="s">
        <v>262</v>
      </c>
      <c r="B74" s="230"/>
      <c r="C74" s="231"/>
      <c r="D74" s="215">
        <v>1600</v>
      </c>
      <c r="E74" s="216"/>
      <c r="F74" s="215">
        <f t="shared" ref="F74:F85" si="4">D74+H74</f>
        <v>1600</v>
      </c>
      <c r="G74" s="217"/>
      <c r="H74" s="13"/>
      <c r="I74" s="232"/>
      <c r="J74" s="373"/>
      <c r="K74" s="374"/>
    </row>
    <row r="75" spans="1:11" s="3" customFormat="1" ht="36.75" customHeight="1" x14ac:dyDescent="0.25">
      <c r="A75" s="227" t="s">
        <v>263</v>
      </c>
      <c r="B75" s="230"/>
      <c r="C75" s="231"/>
      <c r="D75" s="215"/>
      <c r="E75" s="216"/>
      <c r="F75" s="215">
        <f>H75</f>
        <v>3120</v>
      </c>
      <c r="G75" s="217"/>
      <c r="H75" s="13">
        <v>3120</v>
      </c>
      <c r="I75" s="218" t="s">
        <v>268</v>
      </c>
      <c r="J75" s="219"/>
      <c r="K75" s="220"/>
    </row>
    <row r="76" spans="1:11" s="3" customFormat="1" ht="39.75" customHeight="1" x14ac:dyDescent="0.25">
      <c r="A76" s="227" t="s">
        <v>132</v>
      </c>
      <c r="B76" s="230"/>
      <c r="C76" s="231"/>
      <c r="D76" s="215">
        <v>7133.48</v>
      </c>
      <c r="E76" s="216"/>
      <c r="F76" s="215">
        <f t="shared" si="4"/>
        <v>3857.0999999999995</v>
      </c>
      <c r="G76" s="217"/>
      <c r="H76" s="59">
        <v>-3276.38</v>
      </c>
      <c r="I76" s="218" t="s">
        <v>267</v>
      </c>
      <c r="J76" s="219"/>
      <c r="K76" s="220"/>
    </row>
    <row r="77" spans="1:11" s="3" customFormat="1" ht="36.75" customHeight="1" x14ac:dyDescent="0.25">
      <c r="A77" s="227" t="s">
        <v>133</v>
      </c>
      <c r="B77" s="230"/>
      <c r="C77" s="231"/>
      <c r="D77" s="215">
        <v>300000</v>
      </c>
      <c r="E77" s="216"/>
      <c r="F77" s="215">
        <f>D77+H77</f>
        <v>294000</v>
      </c>
      <c r="G77" s="217"/>
      <c r="H77" s="13">
        <v>-6000</v>
      </c>
      <c r="I77" s="218" t="s">
        <v>211</v>
      </c>
      <c r="J77" s="219"/>
      <c r="K77" s="220"/>
    </row>
    <row r="78" spans="1:11" ht="48.75" customHeight="1" x14ac:dyDescent="0.25">
      <c r="A78" s="222" t="s">
        <v>243</v>
      </c>
      <c r="B78" s="223"/>
      <c r="C78" s="224"/>
      <c r="D78" s="202">
        <f>D79+D80+D81+D82</f>
        <v>60200.11</v>
      </c>
      <c r="E78" s="203"/>
      <c r="F78" s="202">
        <f t="shared" ref="F78" si="5">D78+H78</f>
        <v>63330.61</v>
      </c>
      <c r="G78" s="204"/>
      <c r="H78" s="152">
        <f>H79+H80+H81+H82</f>
        <v>3130.5</v>
      </c>
      <c r="I78" s="218"/>
      <c r="J78" s="219"/>
      <c r="K78" s="220"/>
    </row>
    <row r="79" spans="1:11" s="3" customFormat="1" ht="96" customHeight="1" x14ac:dyDescent="0.25">
      <c r="A79" s="227" t="s">
        <v>116</v>
      </c>
      <c r="B79" s="230"/>
      <c r="C79" s="231"/>
      <c r="D79" s="215">
        <v>11125</v>
      </c>
      <c r="E79" s="216"/>
      <c r="F79" s="215">
        <f t="shared" si="4"/>
        <v>14255.5</v>
      </c>
      <c r="G79" s="217"/>
      <c r="H79" s="13">
        <v>3130.5</v>
      </c>
      <c r="I79" s="218" t="s">
        <v>261</v>
      </c>
      <c r="J79" s="219"/>
      <c r="K79" s="220"/>
    </row>
    <row r="80" spans="1:11" s="3" customFormat="1" ht="177.75" customHeight="1" x14ac:dyDescent="0.25">
      <c r="A80" s="227" t="s">
        <v>156</v>
      </c>
      <c r="B80" s="230"/>
      <c r="C80" s="231"/>
      <c r="D80" s="215">
        <v>27225.89</v>
      </c>
      <c r="E80" s="216"/>
      <c r="F80" s="215">
        <f t="shared" si="4"/>
        <v>27225.89</v>
      </c>
      <c r="G80" s="217"/>
      <c r="H80" s="55"/>
      <c r="I80" s="218"/>
      <c r="J80" s="219"/>
      <c r="K80" s="220"/>
    </row>
    <row r="81" spans="1:11" s="3" customFormat="1" ht="34.5" customHeight="1" x14ac:dyDescent="0.25">
      <c r="A81" s="227" t="s">
        <v>113</v>
      </c>
      <c r="B81" s="230"/>
      <c r="C81" s="231"/>
      <c r="D81" s="215">
        <v>8604.2199999999993</v>
      </c>
      <c r="E81" s="216"/>
      <c r="F81" s="215">
        <f t="shared" si="4"/>
        <v>8604.2199999999993</v>
      </c>
      <c r="G81" s="217"/>
      <c r="H81" s="13"/>
      <c r="I81" s="218"/>
      <c r="J81" s="385"/>
      <c r="K81" s="386"/>
    </row>
    <row r="82" spans="1:11" s="3" customFormat="1" ht="81.75" customHeight="1" x14ac:dyDescent="0.25">
      <c r="A82" s="227" t="s">
        <v>114</v>
      </c>
      <c r="B82" s="230"/>
      <c r="C82" s="231"/>
      <c r="D82" s="215">
        <v>13245</v>
      </c>
      <c r="E82" s="216"/>
      <c r="F82" s="215">
        <f t="shared" si="4"/>
        <v>13245</v>
      </c>
      <c r="G82" s="217"/>
      <c r="H82" s="18"/>
      <c r="I82" s="232"/>
      <c r="J82" s="373"/>
      <c r="K82" s="374"/>
    </row>
    <row r="83" spans="1:11" ht="58.5" customHeight="1" x14ac:dyDescent="0.25">
      <c r="A83" s="222" t="s">
        <v>174</v>
      </c>
      <c r="B83" s="223"/>
      <c r="C83" s="224"/>
      <c r="D83" s="202">
        <f>D84</f>
        <v>2451.1999999999998</v>
      </c>
      <c r="E83" s="203"/>
      <c r="F83" s="202">
        <f>F84</f>
        <v>2451.1999999999998</v>
      </c>
      <c r="G83" s="204"/>
      <c r="H83" s="152">
        <f>H84</f>
        <v>0</v>
      </c>
      <c r="I83" s="197"/>
      <c r="J83" s="197"/>
      <c r="K83" s="197"/>
    </row>
    <row r="84" spans="1:11" s="3" customFormat="1" ht="75" customHeight="1" x14ac:dyDescent="0.25">
      <c r="A84" s="227" t="s">
        <v>134</v>
      </c>
      <c r="B84" s="230"/>
      <c r="C84" s="231"/>
      <c r="D84" s="215">
        <v>2451.1999999999998</v>
      </c>
      <c r="E84" s="216"/>
      <c r="F84" s="215">
        <f t="shared" si="4"/>
        <v>2451.1999999999998</v>
      </c>
      <c r="G84" s="217"/>
      <c r="H84" s="13"/>
      <c r="I84" s="218"/>
      <c r="J84" s="219"/>
      <c r="K84" s="220"/>
    </row>
    <row r="85" spans="1:11" ht="35.1" customHeight="1" x14ac:dyDescent="0.25">
      <c r="A85" s="222" t="s">
        <v>141</v>
      </c>
      <c r="B85" s="223"/>
      <c r="C85" s="224"/>
      <c r="D85" s="202">
        <f>D86+D87</f>
        <v>6750</v>
      </c>
      <c r="E85" s="203"/>
      <c r="F85" s="202">
        <f t="shared" si="4"/>
        <v>6750</v>
      </c>
      <c r="G85" s="204"/>
      <c r="H85" s="152">
        <f>SUM(H86:H87)</f>
        <v>0</v>
      </c>
      <c r="I85" s="197"/>
      <c r="J85" s="197"/>
      <c r="K85" s="197"/>
    </row>
    <row r="86" spans="1:11" ht="27" customHeight="1" x14ac:dyDescent="0.25">
      <c r="A86" s="227" t="s">
        <v>258</v>
      </c>
      <c r="B86" s="230"/>
      <c r="C86" s="231"/>
      <c r="D86" s="215">
        <v>1500</v>
      </c>
      <c r="E86" s="216"/>
      <c r="F86" s="215">
        <f>D86+H86</f>
        <v>1500</v>
      </c>
      <c r="G86" s="216"/>
      <c r="H86" s="13"/>
      <c r="I86" s="218"/>
      <c r="J86" s="295"/>
      <c r="K86" s="296"/>
    </row>
    <row r="87" spans="1:11" ht="26.25" customHeight="1" x14ac:dyDescent="0.25">
      <c r="A87" s="227" t="s">
        <v>259</v>
      </c>
      <c r="B87" s="230"/>
      <c r="C87" s="231"/>
      <c r="D87" s="215">
        <v>5250</v>
      </c>
      <c r="E87" s="216"/>
      <c r="F87" s="215">
        <f>D87+H87</f>
        <v>5250</v>
      </c>
      <c r="G87" s="216"/>
      <c r="H87" s="13"/>
      <c r="I87" s="289"/>
      <c r="J87" s="290"/>
      <c r="K87" s="291"/>
    </row>
    <row r="88" spans="1:11" s="3" customFormat="1" x14ac:dyDescent="0.25">
      <c r="A88" s="245" t="s">
        <v>11</v>
      </c>
      <c r="B88" s="245"/>
      <c r="C88" s="245"/>
      <c r="D88" s="246">
        <f>D29+D30+D31+D37+D41+D52+D68+D73+D78+D83+D85</f>
        <v>8131520.0000000019</v>
      </c>
      <c r="E88" s="247"/>
      <c r="F88" s="246">
        <f>F29+F30+F31+F37+F41+F52+F68+F73+F78+F83+F85</f>
        <v>8131520.0000000009</v>
      </c>
      <c r="G88" s="247"/>
      <c r="H88" s="153">
        <f>H29+H30+H31+H37+H41+H52+H68+H73+H78+H83+H85</f>
        <v>9.0949470177292824E-13</v>
      </c>
      <c r="I88" s="197"/>
      <c r="J88" s="197"/>
      <c r="K88" s="197"/>
    </row>
    <row r="89" spans="1:11" s="3" customFormat="1" x14ac:dyDescent="0.25">
      <c r="A89" s="10"/>
      <c r="B89" s="10"/>
      <c r="C89" s="10"/>
      <c r="D89" s="11"/>
      <c r="E89" s="11"/>
      <c r="F89" s="11"/>
      <c r="G89" s="11"/>
      <c r="H89" s="133"/>
      <c r="I89" s="12"/>
      <c r="J89" s="12"/>
      <c r="K89" s="12"/>
    </row>
    <row r="91" spans="1:11" x14ac:dyDescent="0.25">
      <c r="A91" s="248" t="s">
        <v>23</v>
      </c>
      <c r="B91" s="248"/>
      <c r="C91" s="248"/>
      <c r="D91" s="248"/>
      <c r="E91" s="248"/>
      <c r="F91" s="248"/>
      <c r="G91" s="248"/>
      <c r="H91" s="248"/>
      <c r="I91" s="248"/>
      <c r="J91" s="248"/>
      <c r="K91" s="248"/>
    </row>
    <row r="92" spans="1:11" ht="8.25" customHeight="1" x14ac:dyDescent="0.25">
      <c r="A92" s="369"/>
      <c r="B92" s="369"/>
      <c r="C92" s="369"/>
      <c r="D92" s="369"/>
      <c r="E92" s="369"/>
      <c r="F92" s="369"/>
      <c r="G92" s="369"/>
      <c r="H92" s="369"/>
      <c r="I92" s="369"/>
      <c r="J92" s="369"/>
      <c r="K92" s="369"/>
    </row>
    <row r="93" spans="1:11" x14ac:dyDescent="0.25">
      <c r="A93" s="197"/>
      <c r="B93" s="197"/>
      <c r="C93" s="197"/>
      <c r="D93" s="182" t="s">
        <v>5</v>
      </c>
      <c r="E93" s="182"/>
      <c r="F93" s="182" t="s">
        <v>6</v>
      </c>
      <c r="G93" s="182"/>
      <c r="H93" s="131" t="s">
        <v>14</v>
      </c>
      <c r="I93" s="198" t="s">
        <v>13</v>
      </c>
      <c r="J93" s="199"/>
      <c r="K93" s="200"/>
    </row>
    <row r="94" spans="1:11" ht="33" customHeight="1" x14ac:dyDescent="0.25">
      <c r="A94" s="222" t="s">
        <v>19</v>
      </c>
      <c r="B94" s="223"/>
      <c r="C94" s="224"/>
      <c r="D94" s="202">
        <f>SUM(D95:E99)</f>
        <v>649020</v>
      </c>
      <c r="E94" s="204"/>
      <c r="F94" s="202">
        <f>SUM(F95:G99)</f>
        <v>649020</v>
      </c>
      <c r="G94" s="204"/>
      <c r="H94" s="152">
        <f>H99</f>
        <v>0</v>
      </c>
      <c r="I94" s="299"/>
      <c r="J94" s="381"/>
      <c r="K94" s="382"/>
    </row>
    <row r="95" spans="1:11" ht="39.75" customHeight="1" x14ac:dyDescent="0.25">
      <c r="A95" s="227" t="s">
        <v>135</v>
      </c>
      <c r="B95" s="297"/>
      <c r="C95" s="298"/>
      <c r="D95" s="215">
        <v>163833.60000000001</v>
      </c>
      <c r="E95" s="216"/>
      <c r="F95" s="215">
        <v>163833.60000000001</v>
      </c>
      <c r="G95" s="216"/>
      <c r="H95" s="19"/>
      <c r="I95" s="299"/>
      <c r="J95" s="381"/>
      <c r="K95" s="382"/>
    </row>
    <row r="96" spans="1:11" ht="23.25" customHeight="1" x14ac:dyDescent="0.25">
      <c r="A96" s="227" t="s">
        <v>136</v>
      </c>
      <c r="B96" s="228"/>
      <c r="C96" s="229"/>
      <c r="D96" s="215">
        <v>99985</v>
      </c>
      <c r="E96" s="214"/>
      <c r="F96" s="215">
        <v>99985</v>
      </c>
      <c r="G96" s="214"/>
      <c r="H96" s="19"/>
      <c r="I96" s="299"/>
      <c r="J96" s="381"/>
      <c r="K96" s="382"/>
    </row>
    <row r="97" spans="1:11" ht="15" customHeight="1" x14ac:dyDescent="0.25">
      <c r="A97" s="227" t="s">
        <v>137</v>
      </c>
      <c r="B97" s="228"/>
      <c r="C97" s="229"/>
      <c r="D97" s="215">
        <v>24795.13</v>
      </c>
      <c r="E97" s="214"/>
      <c r="F97" s="215">
        <v>24795.13</v>
      </c>
      <c r="G97" s="214"/>
      <c r="H97" s="19"/>
      <c r="I97" s="299"/>
      <c r="J97" s="381"/>
      <c r="K97" s="382"/>
    </row>
    <row r="98" spans="1:11" ht="26.25" customHeight="1" x14ac:dyDescent="0.25">
      <c r="A98" s="227" t="s">
        <v>138</v>
      </c>
      <c r="B98" s="228"/>
      <c r="C98" s="229"/>
      <c r="D98" s="215">
        <v>28406.27</v>
      </c>
      <c r="E98" s="214"/>
      <c r="F98" s="215">
        <f>D98+H98</f>
        <v>28406.27</v>
      </c>
      <c r="G98" s="214"/>
      <c r="H98" s="19"/>
      <c r="I98" s="299"/>
      <c r="J98" s="381"/>
      <c r="K98" s="382"/>
    </row>
    <row r="99" spans="1:11" ht="25.5" customHeight="1" x14ac:dyDescent="0.25">
      <c r="A99" s="227" t="s">
        <v>167</v>
      </c>
      <c r="B99" s="228"/>
      <c r="C99" s="229"/>
      <c r="D99" s="215">
        <v>332000</v>
      </c>
      <c r="E99" s="214"/>
      <c r="F99" s="215">
        <f>D99+H99</f>
        <v>332000</v>
      </c>
      <c r="G99" s="214"/>
      <c r="H99" s="19"/>
      <c r="I99" s="299"/>
      <c r="J99" s="381"/>
      <c r="K99" s="382"/>
    </row>
    <row r="100" spans="1:11" ht="25.5" customHeight="1" x14ac:dyDescent="0.25">
      <c r="A100" s="346" t="s">
        <v>198</v>
      </c>
      <c r="B100" s="347"/>
      <c r="C100" s="348"/>
      <c r="D100" s="349">
        <v>499007.48</v>
      </c>
      <c r="E100" s="350"/>
      <c r="F100" s="349">
        <f>D100+H100</f>
        <v>499007.48</v>
      </c>
      <c r="G100" s="350"/>
      <c r="H100" s="17"/>
      <c r="I100" s="299"/>
      <c r="J100" s="381"/>
      <c r="K100" s="382"/>
    </row>
    <row r="101" spans="1:11" ht="25.5" customHeight="1" x14ac:dyDescent="0.25">
      <c r="A101" s="346" t="s">
        <v>199</v>
      </c>
      <c r="B101" s="347"/>
      <c r="C101" s="348"/>
      <c r="D101" s="349">
        <v>121252.52</v>
      </c>
      <c r="E101" s="350"/>
      <c r="F101" s="349">
        <f>D101+H101</f>
        <v>121252.52</v>
      </c>
      <c r="G101" s="350"/>
      <c r="H101" s="17"/>
      <c r="I101" s="299"/>
      <c r="J101" s="381"/>
      <c r="K101" s="382"/>
    </row>
    <row r="102" spans="1:11" s="3" customFormat="1" ht="35.1" customHeight="1" x14ac:dyDescent="0.25">
      <c r="A102" s="222" t="s">
        <v>20</v>
      </c>
      <c r="B102" s="223"/>
      <c r="C102" s="224"/>
      <c r="D102" s="202">
        <f>D103</f>
        <v>6000</v>
      </c>
      <c r="E102" s="203"/>
      <c r="F102" s="202">
        <f>F103</f>
        <v>6000</v>
      </c>
      <c r="G102" s="203"/>
      <c r="H102" s="152"/>
      <c r="I102" s="299"/>
      <c r="J102" s="381"/>
      <c r="K102" s="382"/>
    </row>
    <row r="103" spans="1:11" ht="36.75" customHeight="1" x14ac:dyDescent="0.25">
      <c r="A103" s="227" t="s">
        <v>97</v>
      </c>
      <c r="B103" s="230"/>
      <c r="C103" s="231"/>
      <c r="D103" s="215">
        <v>6000</v>
      </c>
      <c r="E103" s="216"/>
      <c r="F103" s="215">
        <f>D103+H103</f>
        <v>6000</v>
      </c>
      <c r="G103" s="216"/>
      <c r="H103" s="13"/>
      <c r="I103" s="299"/>
      <c r="J103" s="381"/>
      <c r="K103" s="382"/>
    </row>
    <row r="104" spans="1:11" ht="27.75" customHeight="1" x14ac:dyDescent="0.25">
      <c r="A104" s="222" t="s">
        <v>21</v>
      </c>
      <c r="B104" s="223"/>
      <c r="C104" s="224"/>
      <c r="D104" s="202">
        <f>D105+D106</f>
        <v>389600</v>
      </c>
      <c r="E104" s="351"/>
      <c r="F104" s="202">
        <f>F105+F106</f>
        <v>389600</v>
      </c>
      <c r="G104" s="265"/>
      <c r="H104" s="77">
        <f>SUM(H105:H106)</f>
        <v>0</v>
      </c>
      <c r="I104" s="299"/>
      <c r="J104" s="381"/>
      <c r="K104" s="382"/>
    </row>
    <row r="105" spans="1:11" ht="15" customHeight="1" x14ac:dyDescent="0.25">
      <c r="A105" s="227" t="s">
        <v>151</v>
      </c>
      <c r="B105" s="230"/>
      <c r="C105" s="231"/>
      <c r="D105" s="252">
        <v>350000</v>
      </c>
      <c r="E105" s="253"/>
      <c r="F105" s="215">
        <f>D105+H105</f>
        <v>350000</v>
      </c>
      <c r="G105" s="216"/>
      <c r="H105" s="13"/>
      <c r="I105" s="361"/>
      <c r="J105" s="383"/>
      <c r="K105" s="384"/>
    </row>
    <row r="106" spans="1:11" ht="14.25" customHeight="1" x14ac:dyDescent="0.25">
      <c r="A106" s="227" t="s">
        <v>157</v>
      </c>
      <c r="B106" s="230"/>
      <c r="C106" s="231"/>
      <c r="D106" s="215">
        <v>39600</v>
      </c>
      <c r="E106" s="352"/>
      <c r="F106" s="215">
        <f t="shared" ref="F106" si="6">D106+H106</f>
        <v>39600</v>
      </c>
      <c r="G106" s="216"/>
      <c r="H106" s="13"/>
      <c r="I106" s="378"/>
      <c r="J106" s="379"/>
      <c r="K106" s="380"/>
    </row>
    <row r="107" spans="1:11" ht="15" customHeight="1" x14ac:dyDescent="0.25">
      <c r="A107" s="245" t="s">
        <v>11</v>
      </c>
      <c r="B107" s="245"/>
      <c r="C107" s="245"/>
      <c r="D107" s="246">
        <f>D94+D102+D104+D100+D101</f>
        <v>1664880</v>
      </c>
      <c r="E107" s="247"/>
      <c r="F107" s="246">
        <f>F94+F102+F104+F100+F101</f>
        <v>1664880</v>
      </c>
      <c r="G107" s="247"/>
      <c r="H107" s="153">
        <f>H94+H104</f>
        <v>0</v>
      </c>
      <c r="I107" s="197"/>
      <c r="J107" s="197"/>
      <c r="K107" s="197"/>
    </row>
    <row r="108" spans="1:11" x14ac:dyDescent="0.25">
      <c r="A108" s="10"/>
      <c r="B108" s="10"/>
      <c r="C108" s="10"/>
      <c r="D108" s="11"/>
      <c r="E108" s="11"/>
      <c r="F108" s="11"/>
      <c r="G108" s="11"/>
      <c r="H108" s="133"/>
      <c r="I108" s="12"/>
      <c r="J108" s="12"/>
      <c r="K108" s="12"/>
    </row>
    <row r="109" spans="1:11" ht="16.5" customHeight="1" x14ac:dyDescent="0.25">
      <c r="A109" s="261" t="s">
        <v>24</v>
      </c>
      <c r="B109" s="261"/>
      <c r="C109" s="261"/>
      <c r="D109" s="261"/>
      <c r="E109" s="261"/>
      <c r="F109" s="261"/>
      <c r="G109" s="261"/>
      <c r="H109" s="261"/>
      <c r="I109" s="261"/>
      <c r="J109" s="261"/>
      <c r="K109" s="261"/>
    </row>
    <row r="111" spans="1:11" x14ac:dyDescent="0.25">
      <c r="A111" s="197"/>
      <c r="B111" s="197"/>
      <c r="C111" s="197"/>
      <c r="D111" s="182" t="s">
        <v>5</v>
      </c>
      <c r="E111" s="182"/>
      <c r="F111" s="182" t="s">
        <v>6</v>
      </c>
      <c r="G111" s="182"/>
      <c r="H111" s="131" t="s">
        <v>14</v>
      </c>
      <c r="I111" s="198" t="s">
        <v>13</v>
      </c>
      <c r="J111" s="199"/>
      <c r="K111" s="200"/>
    </row>
    <row r="112" spans="1:11" ht="35.1" customHeight="1" x14ac:dyDescent="0.25">
      <c r="A112" s="262" t="s">
        <v>15</v>
      </c>
      <c r="B112" s="262"/>
      <c r="C112" s="262"/>
      <c r="D112" s="202">
        <v>305261.68</v>
      </c>
      <c r="E112" s="203"/>
      <c r="F112" s="202">
        <f>D112+H112</f>
        <v>319514.15999999997</v>
      </c>
      <c r="G112" s="204"/>
      <c r="H112" s="152">
        <v>14252.48</v>
      </c>
      <c r="I112" s="292" t="s">
        <v>270</v>
      </c>
      <c r="J112" s="364"/>
      <c r="K112" s="365"/>
    </row>
    <row r="113" spans="1:11" ht="35.1" customHeight="1" x14ac:dyDescent="0.25">
      <c r="A113" s="255" t="s">
        <v>16</v>
      </c>
      <c r="B113" s="256"/>
      <c r="C113" s="257"/>
      <c r="D113" s="202">
        <v>92189.03</v>
      </c>
      <c r="E113" s="203"/>
      <c r="F113" s="202">
        <f>D113+H113</f>
        <v>96493.27</v>
      </c>
      <c r="G113" s="204"/>
      <c r="H113" s="152">
        <v>4304.24</v>
      </c>
      <c r="I113" s="366"/>
      <c r="J113" s="367"/>
      <c r="K113" s="368"/>
    </row>
    <row r="114" spans="1:11" s="3" customFormat="1" ht="35.1" customHeight="1" x14ac:dyDescent="0.25">
      <c r="A114" s="222" t="s">
        <v>19</v>
      </c>
      <c r="B114" s="223"/>
      <c r="C114" s="224"/>
      <c r="D114" s="202">
        <f>D115</f>
        <v>20874</v>
      </c>
      <c r="E114" s="203"/>
      <c r="F114" s="202">
        <f>F115</f>
        <v>20874</v>
      </c>
      <c r="G114" s="203"/>
      <c r="H114" s="152">
        <f>SUM(H115:H115)</f>
        <v>0</v>
      </c>
      <c r="I114" s="218"/>
      <c r="J114" s="219"/>
      <c r="K114" s="220"/>
    </row>
    <row r="115" spans="1:11" s="3" customFormat="1" ht="39.75" customHeight="1" x14ac:dyDescent="0.25">
      <c r="A115" s="227" t="s">
        <v>72</v>
      </c>
      <c r="B115" s="230"/>
      <c r="C115" s="231"/>
      <c r="D115" s="215">
        <v>20874</v>
      </c>
      <c r="E115" s="216"/>
      <c r="F115" s="215">
        <f t="shared" ref="F115:F126" si="7">D115+H115</f>
        <v>20874</v>
      </c>
      <c r="G115" s="217"/>
      <c r="H115" s="13"/>
      <c r="I115" s="218"/>
      <c r="J115" s="219"/>
      <c r="K115" s="220"/>
    </row>
    <row r="116" spans="1:11" ht="35.1" customHeight="1" x14ac:dyDescent="0.25">
      <c r="A116" s="222" t="s">
        <v>20</v>
      </c>
      <c r="B116" s="223"/>
      <c r="C116" s="224"/>
      <c r="D116" s="202">
        <f>SUM(D117:E121)</f>
        <v>1102380</v>
      </c>
      <c r="E116" s="203"/>
      <c r="F116" s="202">
        <f>D116+H116</f>
        <v>1110183.6000000001</v>
      </c>
      <c r="G116" s="204"/>
      <c r="H116" s="152">
        <f>SUM(H117:H122)</f>
        <v>7803.6</v>
      </c>
      <c r="I116" s="197"/>
      <c r="J116" s="197"/>
      <c r="K116" s="197"/>
    </row>
    <row r="117" spans="1:11" s="3" customFormat="1" ht="35.25" customHeight="1" x14ac:dyDescent="0.25">
      <c r="A117" s="227" t="s">
        <v>152</v>
      </c>
      <c r="B117" s="230"/>
      <c r="C117" s="231"/>
      <c r="D117" s="215">
        <v>310800</v>
      </c>
      <c r="E117" s="216"/>
      <c r="F117" s="215">
        <f t="shared" si="7"/>
        <v>310800</v>
      </c>
      <c r="G117" s="214"/>
      <c r="H117" s="13"/>
      <c r="I117" s="356"/>
      <c r="J117" s="375"/>
      <c r="K117" s="376"/>
    </row>
    <row r="118" spans="1:11" s="3" customFormat="1" ht="39" customHeight="1" x14ac:dyDescent="0.25">
      <c r="A118" s="227" t="s">
        <v>227</v>
      </c>
      <c r="B118" s="230"/>
      <c r="C118" s="231"/>
      <c r="D118" s="215">
        <v>562800</v>
      </c>
      <c r="E118" s="216"/>
      <c r="F118" s="215">
        <f t="shared" si="7"/>
        <v>562800</v>
      </c>
      <c r="G118" s="214"/>
      <c r="H118" s="13"/>
      <c r="I118" s="218"/>
      <c r="J118" s="219"/>
      <c r="K118" s="220"/>
    </row>
    <row r="119" spans="1:11" s="3" customFormat="1" ht="54" customHeight="1" x14ac:dyDescent="0.25">
      <c r="A119" s="227" t="s">
        <v>47</v>
      </c>
      <c r="B119" s="230"/>
      <c r="C119" s="231"/>
      <c r="D119" s="215">
        <v>111780</v>
      </c>
      <c r="E119" s="216"/>
      <c r="F119" s="215">
        <f t="shared" si="7"/>
        <v>111780</v>
      </c>
      <c r="G119" s="214"/>
      <c r="H119" s="13"/>
      <c r="I119" s="218"/>
      <c r="J119" s="219"/>
      <c r="K119" s="220"/>
    </row>
    <row r="120" spans="1:11" s="3" customFormat="1" ht="42.75" customHeight="1" x14ac:dyDescent="0.25">
      <c r="A120" s="227" t="s">
        <v>85</v>
      </c>
      <c r="B120" s="230"/>
      <c r="C120" s="231"/>
      <c r="D120" s="215">
        <v>27000</v>
      </c>
      <c r="E120" s="216"/>
      <c r="F120" s="215">
        <f t="shared" si="7"/>
        <v>27000</v>
      </c>
      <c r="G120" s="214"/>
      <c r="H120" s="13"/>
      <c r="I120" s="218"/>
      <c r="J120" s="219"/>
      <c r="K120" s="220"/>
    </row>
    <row r="121" spans="1:11" s="3" customFormat="1" ht="39.75" customHeight="1" x14ac:dyDescent="0.25">
      <c r="A121" s="227" t="s">
        <v>200</v>
      </c>
      <c r="B121" s="230"/>
      <c r="C121" s="231"/>
      <c r="D121" s="215">
        <v>90000</v>
      </c>
      <c r="E121" s="216"/>
      <c r="F121" s="215">
        <f t="shared" si="7"/>
        <v>90000</v>
      </c>
      <c r="G121" s="214"/>
      <c r="H121" s="13"/>
      <c r="I121" s="218"/>
      <c r="J121" s="219"/>
      <c r="K121" s="220"/>
    </row>
    <row r="122" spans="1:11" s="3" customFormat="1" ht="39.75" customHeight="1" x14ac:dyDescent="0.25">
      <c r="A122" s="227" t="s">
        <v>244</v>
      </c>
      <c r="B122" s="230"/>
      <c r="C122" s="231"/>
      <c r="D122" s="215"/>
      <c r="E122" s="216"/>
      <c r="F122" s="215">
        <f t="shared" si="7"/>
        <v>7803.6</v>
      </c>
      <c r="G122" s="214"/>
      <c r="H122" s="13">
        <v>7803.6</v>
      </c>
      <c r="I122" s="218" t="s">
        <v>246</v>
      </c>
      <c r="J122" s="219"/>
      <c r="K122" s="220"/>
    </row>
    <row r="123" spans="1:11" ht="35.1" customHeight="1" x14ac:dyDescent="0.25">
      <c r="A123" s="222" t="s">
        <v>64</v>
      </c>
      <c r="B123" s="223"/>
      <c r="C123" s="224"/>
      <c r="D123" s="202">
        <f>D124</f>
        <v>4872.96</v>
      </c>
      <c r="E123" s="203"/>
      <c r="F123" s="202">
        <f t="shared" si="7"/>
        <v>4872.96</v>
      </c>
      <c r="G123" s="204"/>
      <c r="H123" s="152">
        <f>H124</f>
        <v>0</v>
      </c>
      <c r="I123" s="197"/>
      <c r="J123" s="197"/>
      <c r="K123" s="197"/>
    </row>
    <row r="124" spans="1:11" s="3" customFormat="1" ht="40.5" customHeight="1" x14ac:dyDescent="0.25">
      <c r="A124" s="227" t="s">
        <v>76</v>
      </c>
      <c r="B124" s="230"/>
      <c r="C124" s="231"/>
      <c r="D124" s="215">
        <v>4872.96</v>
      </c>
      <c r="E124" s="216"/>
      <c r="F124" s="215">
        <f t="shared" si="7"/>
        <v>4872.96</v>
      </c>
      <c r="G124" s="214"/>
      <c r="H124" s="18"/>
      <c r="I124" s="218"/>
      <c r="J124" s="219"/>
      <c r="K124" s="220"/>
    </row>
    <row r="125" spans="1:11" ht="35.1" customHeight="1" x14ac:dyDescent="0.25">
      <c r="A125" s="222" t="s">
        <v>51</v>
      </c>
      <c r="B125" s="223"/>
      <c r="C125" s="224"/>
      <c r="D125" s="202">
        <f>SUM(D126:E128)</f>
        <v>112791.31999999999</v>
      </c>
      <c r="E125" s="265"/>
      <c r="F125" s="202">
        <f t="shared" si="7"/>
        <v>62930.999999999993</v>
      </c>
      <c r="G125" s="265"/>
      <c r="H125" s="152">
        <f>SUM(H126:H128)</f>
        <v>-49860.32</v>
      </c>
      <c r="I125" s="232"/>
      <c r="J125" s="373"/>
      <c r="K125" s="374"/>
    </row>
    <row r="126" spans="1:11" ht="54.75" customHeight="1" x14ac:dyDescent="0.25">
      <c r="A126" s="227" t="s">
        <v>233</v>
      </c>
      <c r="B126" s="230"/>
      <c r="C126" s="231"/>
      <c r="D126" s="215">
        <v>108485.98</v>
      </c>
      <c r="E126" s="216"/>
      <c r="F126" s="215">
        <f t="shared" si="7"/>
        <v>59413.999999999993</v>
      </c>
      <c r="G126" s="216"/>
      <c r="H126" s="13">
        <v>-49071.98</v>
      </c>
      <c r="I126" s="218" t="s">
        <v>269</v>
      </c>
      <c r="J126" s="219"/>
      <c r="K126" s="220"/>
    </row>
    <row r="127" spans="1:11" ht="50.25" customHeight="1" x14ac:dyDescent="0.25">
      <c r="A127" s="227" t="s">
        <v>50</v>
      </c>
      <c r="B127" s="230"/>
      <c r="C127" s="231"/>
      <c r="D127" s="215">
        <v>1880.34</v>
      </c>
      <c r="E127" s="216"/>
      <c r="F127" s="215">
        <v>1880.34</v>
      </c>
      <c r="G127" s="216"/>
      <c r="H127" s="13">
        <v>-788.34</v>
      </c>
      <c r="I127" s="218" t="s">
        <v>274</v>
      </c>
      <c r="J127" s="219"/>
      <c r="K127" s="220"/>
    </row>
    <row r="128" spans="1:11" ht="24" customHeight="1" x14ac:dyDescent="0.25">
      <c r="A128" s="227" t="s">
        <v>49</v>
      </c>
      <c r="B128" s="230"/>
      <c r="C128" s="231"/>
      <c r="D128" s="215">
        <v>2425</v>
      </c>
      <c r="E128" s="216"/>
      <c r="F128" s="215">
        <f>D128+H128</f>
        <v>2425</v>
      </c>
      <c r="G128" s="216"/>
      <c r="H128" s="13"/>
      <c r="I128" s="218"/>
      <c r="J128" s="219"/>
      <c r="K128" s="220"/>
    </row>
    <row r="129" spans="1:11" ht="51.75" customHeight="1" x14ac:dyDescent="0.25">
      <c r="A129" s="222" t="s">
        <v>52</v>
      </c>
      <c r="B129" s="223"/>
      <c r="C129" s="224"/>
      <c r="D129" s="202">
        <v>50000</v>
      </c>
      <c r="E129" s="203"/>
      <c r="F129" s="202">
        <f>D129+H129</f>
        <v>55000</v>
      </c>
      <c r="G129" s="204"/>
      <c r="H129" s="152">
        <v>5000</v>
      </c>
      <c r="I129" s="218" t="s">
        <v>271</v>
      </c>
      <c r="J129" s="219"/>
      <c r="K129" s="220"/>
    </row>
    <row r="130" spans="1:11" s="3" customFormat="1" ht="35.1" customHeight="1" x14ac:dyDescent="0.25">
      <c r="A130" s="222" t="s">
        <v>21</v>
      </c>
      <c r="B130" s="223"/>
      <c r="C130" s="224"/>
      <c r="D130" s="202">
        <f>D131+D132+D133</f>
        <v>20000</v>
      </c>
      <c r="E130" s="203"/>
      <c r="F130" s="202">
        <f>D130+H130</f>
        <v>38500</v>
      </c>
      <c r="G130" s="203"/>
      <c r="H130" s="152">
        <f>H133</f>
        <v>18500</v>
      </c>
      <c r="I130" s="221"/>
      <c r="J130" s="221"/>
      <c r="K130" s="221"/>
    </row>
    <row r="131" spans="1:11" s="3" customFormat="1" ht="23.25" customHeight="1" x14ac:dyDescent="0.25">
      <c r="A131" s="227" t="s">
        <v>78</v>
      </c>
      <c r="B131" s="230"/>
      <c r="C131" s="231"/>
      <c r="D131" s="215">
        <v>12500</v>
      </c>
      <c r="E131" s="216"/>
      <c r="F131" s="215">
        <f t="shared" ref="F131:F141" si="8">D131+H131</f>
        <v>12500</v>
      </c>
      <c r="G131" s="217"/>
      <c r="H131" s="13"/>
      <c r="I131" s="218"/>
      <c r="J131" s="219"/>
      <c r="K131" s="220"/>
    </row>
    <row r="132" spans="1:11" s="3" customFormat="1" ht="25.5" customHeight="1" x14ac:dyDescent="0.25">
      <c r="A132" s="227" t="s">
        <v>154</v>
      </c>
      <c r="B132" s="230"/>
      <c r="C132" s="231"/>
      <c r="D132" s="215">
        <v>7500</v>
      </c>
      <c r="E132" s="216"/>
      <c r="F132" s="215">
        <f t="shared" si="8"/>
        <v>7500</v>
      </c>
      <c r="G132" s="217"/>
      <c r="H132" s="13"/>
      <c r="I132" s="218"/>
      <c r="J132" s="219"/>
      <c r="K132" s="220"/>
    </row>
    <row r="133" spans="1:11" s="3" customFormat="1" ht="54.75" customHeight="1" x14ac:dyDescent="0.25">
      <c r="A133" s="370" t="s">
        <v>231</v>
      </c>
      <c r="B133" s="371"/>
      <c r="C133" s="372"/>
      <c r="D133" s="215"/>
      <c r="E133" s="239"/>
      <c r="F133" s="215">
        <f t="shared" si="8"/>
        <v>18500</v>
      </c>
      <c r="G133" s="217"/>
      <c r="H133" s="13">
        <v>18500</v>
      </c>
      <c r="I133" s="218" t="s">
        <v>272</v>
      </c>
      <c r="J133" s="219"/>
      <c r="K133" s="220"/>
    </row>
    <row r="134" spans="1:11" ht="57" customHeight="1" x14ac:dyDescent="0.25">
      <c r="A134" s="222" t="s">
        <v>241</v>
      </c>
      <c r="B134" s="223"/>
      <c r="C134" s="224"/>
      <c r="D134" s="202">
        <v>11774.5</v>
      </c>
      <c r="E134" s="203"/>
      <c r="F134" s="202">
        <f t="shared" si="8"/>
        <v>11774.5</v>
      </c>
      <c r="G134" s="204"/>
      <c r="H134" s="152"/>
      <c r="I134" s="218"/>
      <c r="J134" s="219"/>
      <c r="K134" s="220"/>
    </row>
    <row r="135" spans="1:11" ht="68.25" customHeight="1" x14ac:dyDescent="0.25">
      <c r="A135" s="222" t="s">
        <v>242</v>
      </c>
      <c r="B135" s="223"/>
      <c r="C135" s="224"/>
      <c r="D135" s="202">
        <v>17100</v>
      </c>
      <c r="E135" s="266"/>
      <c r="F135" s="202">
        <f>D135+H135</f>
        <v>17100</v>
      </c>
      <c r="G135" s="266"/>
      <c r="H135" s="152"/>
      <c r="I135" s="218"/>
      <c r="J135" s="219"/>
      <c r="K135" s="220"/>
    </row>
    <row r="136" spans="1:11" ht="43.5" customHeight="1" x14ac:dyDescent="0.25">
      <c r="A136" s="222" t="s">
        <v>243</v>
      </c>
      <c r="B136" s="223"/>
      <c r="C136" s="224"/>
      <c r="D136" s="202">
        <f>D137+D138</f>
        <v>34616.11</v>
      </c>
      <c r="E136" s="203"/>
      <c r="F136" s="202">
        <f t="shared" si="8"/>
        <v>34616.11</v>
      </c>
      <c r="G136" s="204"/>
      <c r="H136" s="152">
        <f>SUM(H137:H138)</f>
        <v>0</v>
      </c>
      <c r="I136" s="218"/>
      <c r="J136" s="219"/>
      <c r="K136" s="220"/>
    </row>
    <row r="137" spans="1:11" ht="142.5" customHeight="1" x14ac:dyDescent="0.25">
      <c r="A137" s="227" t="s">
        <v>120</v>
      </c>
      <c r="B137" s="230"/>
      <c r="C137" s="231"/>
      <c r="D137" s="215">
        <v>17990.349999999999</v>
      </c>
      <c r="E137" s="216"/>
      <c r="F137" s="215">
        <f t="shared" si="8"/>
        <v>17990.349999999999</v>
      </c>
      <c r="G137" s="216"/>
      <c r="H137" s="13"/>
      <c r="I137" s="218"/>
      <c r="J137" s="219"/>
      <c r="K137" s="220"/>
    </row>
    <row r="138" spans="1:11" s="3" customFormat="1" ht="117.75" customHeight="1" x14ac:dyDescent="0.25">
      <c r="A138" s="227" t="s">
        <v>155</v>
      </c>
      <c r="B138" s="230"/>
      <c r="C138" s="231"/>
      <c r="D138" s="215">
        <v>16625.759999999998</v>
      </c>
      <c r="E138" s="216"/>
      <c r="F138" s="215">
        <f t="shared" si="8"/>
        <v>16625.759999999998</v>
      </c>
      <c r="G138" s="217"/>
      <c r="H138" s="55"/>
      <c r="I138" s="218"/>
      <c r="J138" s="219"/>
      <c r="K138" s="220"/>
    </row>
    <row r="139" spans="1:11" ht="35.1" customHeight="1" x14ac:dyDescent="0.25">
      <c r="A139" s="222" t="s">
        <v>141</v>
      </c>
      <c r="B139" s="223"/>
      <c r="C139" s="224"/>
      <c r="D139" s="202">
        <f>D140+D141</f>
        <v>36240</v>
      </c>
      <c r="E139" s="203"/>
      <c r="F139" s="202">
        <f t="shared" si="8"/>
        <v>36240</v>
      </c>
      <c r="G139" s="204"/>
      <c r="H139" s="152">
        <f>SUM(H140:H141)</f>
        <v>0</v>
      </c>
      <c r="I139" s="197"/>
      <c r="J139" s="197"/>
      <c r="K139" s="197"/>
    </row>
    <row r="140" spans="1:11" ht="35.25" customHeight="1" x14ac:dyDescent="0.25">
      <c r="A140" s="227" t="s">
        <v>119</v>
      </c>
      <c r="B140" s="230"/>
      <c r="C140" s="231"/>
      <c r="D140" s="215">
        <v>1680</v>
      </c>
      <c r="E140" s="216"/>
      <c r="F140" s="215">
        <f t="shared" si="8"/>
        <v>1680</v>
      </c>
      <c r="G140" s="216"/>
      <c r="H140" s="13"/>
      <c r="I140" s="218"/>
      <c r="J140" s="219"/>
      <c r="K140" s="220"/>
    </row>
    <row r="141" spans="1:11" ht="51" customHeight="1" x14ac:dyDescent="0.25">
      <c r="A141" s="227" t="s">
        <v>118</v>
      </c>
      <c r="B141" s="230"/>
      <c r="C141" s="231"/>
      <c r="D141" s="215">
        <v>34560</v>
      </c>
      <c r="E141" s="216"/>
      <c r="F141" s="215">
        <f t="shared" si="8"/>
        <v>34560</v>
      </c>
      <c r="G141" s="216"/>
      <c r="H141" s="13"/>
      <c r="I141" s="218"/>
      <c r="J141" s="219"/>
      <c r="K141" s="220"/>
    </row>
    <row r="142" spans="1:11" x14ac:dyDescent="0.25">
      <c r="A142" s="245" t="s">
        <v>11</v>
      </c>
      <c r="B142" s="245"/>
      <c r="C142" s="245"/>
      <c r="D142" s="246">
        <f>D112+D113+D114+D116+D123+D125+D129+D130+D134+D135+D136+D139</f>
        <v>1808099.6</v>
      </c>
      <c r="E142" s="247"/>
      <c r="F142" s="246">
        <f>F112+F113+F114+F116+F123+F125+F129+F130+F134+F135+F136+F139</f>
        <v>1808099.6</v>
      </c>
      <c r="G142" s="247"/>
      <c r="H142" s="153">
        <f>H112+H113+H114+H116+H125+H129+H130+H134+H135+H136+H139</f>
        <v>0</v>
      </c>
      <c r="I142" s="197"/>
      <c r="J142" s="197"/>
      <c r="K142" s="197"/>
    </row>
    <row r="143" spans="1:11" x14ac:dyDescent="0.25">
      <c r="A143" s="245" t="s">
        <v>11</v>
      </c>
      <c r="B143" s="245"/>
      <c r="C143" s="245"/>
      <c r="D143" s="246">
        <f>D113+D114+D115+D117+D124+D126+D130+D131+D135+D136+D137+D140</f>
        <v>661982.43000000005</v>
      </c>
      <c r="E143" s="247"/>
      <c r="F143" s="246">
        <f>F113+F114+F115+F117+F124+F126+F130+F131+F135+F136+F137+F140</f>
        <v>635714.68999999994</v>
      </c>
      <c r="G143" s="247"/>
      <c r="H143" s="149">
        <f>H113+H114+H115+H117+H126+H130+H131+H135+H136+H137+H140</f>
        <v>-26267.740000000005</v>
      </c>
      <c r="I143" s="197"/>
      <c r="J143" s="197"/>
      <c r="K143" s="197"/>
    </row>
    <row r="144" spans="1:11" ht="12" customHeight="1" x14ac:dyDescent="0.25">
      <c r="A144" s="146"/>
      <c r="B144" s="146"/>
      <c r="C144" s="146"/>
      <c r="D144" s="146"/>
      <c r="E144" s="146"/>
      <c r="F144" s="146"/>
      <c r="G144" s="146"/>
      <c r="H144" s="134"/>
      <c r="I144" s="146"/>
      <c r="J144" s="146"/>
      <c r="K144" s="146"/>
    </row>
    <row r="145" spans="1:11" ht="44.25" customHeight="1" x14ac:dyDescent="0.25">
      <c r="A145" s="177" t="s">
        <v>53</v>
      </c>
      <c r="B145" s="177"/>
      <c r="C145" s="177"/>
      <c r="D145" s="177"/>
      <c r="E145" s="177"/>
      <c r="F145" s="177"/>
      <c r="G145" s="177"/>
      <c r="H145" s="177"/>
      <c r="I145" s="177"/>
      <c r="J145" s="177"/>
      <c r="K145" s="177"/>
    </row>
    <row r="146" spans="1:11" ht="41.25" customHeight="1" x14ac:dyDescent="0.25">
      <c r="A146" s="177" t="s">
        <v>179</v>
      </c>
      <c r="B146" s="177"/>
      <c r="C146" s="177"/>
      <c r="D146" s="177"/>
      <c r="E146" s="177"/>
      <c r="F146" s="177"/>
      <c r="G146" s="177"/>
      <c r="H146" s="177"/>
      <c r="I146" s="177"/>
      <c r="J146" s="177"/>
      <c r="K146" s="177"/>
    </row>
    <row r="147" spans="1:11" ht="117.75" hidden="1" customHeight="1" x14ac:dyDescent="0.25">
      <c r="A147" s="177" t="s">
        <v>54</v>
      </c>
      <c r="B147" s="177"/>
      <c r="C147" s="177"/>
      <c r="D147" s="177"/>
      <c r="E147" s="177"/>
      <c r="F147" s="177"/>
      <c r="G147" s="177"/>
      <c r="H147" s="177"/>
      <c r="I147" s="177"/>
      <c r="J147" s="177"/>
      <c r="K147" s="177"/>
    </row>
    <row r="148" spans="1:11" x14ac:dyDescent="0.25">
      <c r="A148" s="369"/>
      <c r="B148" s="369"/>
      <c r="C148" s="369"/>
      <c r="D148" s="369"/>
      <c r="E148" s="369"/>
      <c r="F148" s="369"/>
      <c r="G148" s="369"/>
      <c r="H148" s="369"/>
      <c r="I148" s="369"/>
      <c r="J148" s="369"/>
      <c r="K148" s="369"/>
    </row>
    <row r="149" spans="1:11" x14ac:dyDescent="0.25">
      <c r="A149" s="369"/>
      <c r="B149" s="369"/>
      <c r="C149" s="369"/>
      <c r="D149" s="369"/>
      <c r="E149" s="369"/>
      <c r="F149" s="369"/>
      <c r="G149" s="369"/>
      <c r="H149" s="369"/>
      <c r="I149" s="369"/>
      <c r="J149" s="369"/>
      <c r="K149" s="369"/>
    </row>
    <row r="150" spans="1:11" x14ac:dyDescent="0.25">
      <c r="A150" s="369"/>
      <c r="B150" s="369"/>
      <c r="C150" s="369"/>
      <c r="D150" s="369"/>
      <c r="E150" s="369"/>
      <c r="F150" s="369"/>
      <c r="G150" s="369"/>
      <c r="H150" s="369"/>
      <c r="I150" s="369"/>
      <c r="J150" s="369"/>
      <c r="K150" s="369"/>
    </row>
    <row r="151" spans="1:11" x14ac:dyDescent="0.25">
      <c r="A151" s="369"/>
      <c r="B151" s="369"/>
      <c r="C151" s="369"/>
      <c r="D151" s="369"/>
      <c r="E151" s="369"/>
      <c r="F151" s="369"/>
      <c r="G151" s="369"/>
      <c r="H151" s="369"/>
      <c r="I151" s="369"/>
      <c r="J151" s="369"/>
      <c r="K151" s="369"/>
    </row>
    <row r="152" spans="1:11" x14ac:dyDescent="0.25">
      <c r="A152" s="369"/>
      <c r="B152" s="369"/>
      <c r="C152" s="369"/>
      <c r="D152" s="369"/>
      <c r="E152" s="369"/>
      <c r="F152" s="369"/>
      <c r="G152" s="369"/>
      <c r="H152" s="369"/>
      <c r="I152" s="369"/>
      <c r="J152" s="369"/>
      <c r="K152" s="369"/>
    </row>
    <row r="153" spans="1:11" x14ac:dyDescent="0.25">
      <c r="A153" s="369"/>
      <c r="B153" s="369"/>
      <c r="C153" s="369"/>
      <c r="D153" s="369"/>
      <c r="E153" s="369"/>
      <c r="F153" s="369"/>
      <c r="G153" s="369"/>
      <c r="H153" s="369"/>
      <c r="I153" s="369"/>
      <c r="J153" s="369"/>
      <c r="K153" s="369"/>
    </row>
    <row r="154" spans="1:11" x14ac:dyDescent="0.25">
      <c r="A154" s="369"/>
      <c r="B154" s="369"/>
      <c r="C154" s="369"/>
      <c r="D154" s="369"/>
      <c r="E154" s="369"/>
      <c r="F154" s="369"/>
      <c r="G154" s="369"/>
      <c r="H154" s="369"/>
      <c r="I154" s="369"/>
      <c r="J154" s="369"/>
      <c r="K154" s="369"/>
    </row>
    <row r="155" spans="1:11" x14ac:dyDescent="0.25">
      <c r="A155" s="369"/>
      <c r="B155" s="369"/>
      <c r="C155" s="369"/>
      <c r="D155" s="369"/>
      <c r="E155" s="369"/>
      <c r="F155" s="369"/>
      <c r="G155" s="369"/>
      <c r="H155" s="369"/>
      <c r="I155" s="369"/>
      <c r="J155" s="369"/>
      <c r="K155" s="369"/>
    </row>
    <row r="156" spans="1:11" x14ac:dyDescent="0.25">
      <c r="A156" s="369"/>
      <c r="B156" s="369"/>
      <c r="C156" s="369"/>
      <c r="D156" s="369"/>
      <c r="E156" s="369"/>
      <c r="F156" s="369"/>
      <c r="G156" s="369"/>
      <c r="H156" s="369"/>
      <c r="I156" s="369"/>
      <c r="J156" s="369"/>
      <c r="K156" s="369"/>
    </row>
  </sheetData>
  <mergeCells count="485">
    <mergeCell ref="A8:J8"/>
    <mergeCell ref="A9:I9"/>
    <mergeCell ref="A10:I10"/>
    <mergeCell ref="A11:J11"/>
    <mergeCell ref="A13:J13"/>
    <mergeCell ref="A14:J14"/>
    <mergeCell ref="A2:J2"/>
    <mergeCell ref="A3:J3"/>
    <mergeCell ref="A4:J4"/>
    <mergeCell ref="A5:I5"/>
    <mergeCell ref="A6:J6"/>
    <mergeCell ref="A7:J7"/>
    <mergeCell ref="A19:C19"/>
    <mergeCell ref="D19:E19"/>
    <mergeCell ref="F19:G19"/>
    <mergeCell ref="H19:J19"/>
    <mergeCell ref="A20:C20"/>
    <mergeCell ref="D20:E20"/>
    <mergeCell ref="F20:G20"/>
    <mergeCell ref="H20:J20"/>
    <mergeCell ref="A15:J15"/>
    <mergeCell ref="A16:J16"/>
    <mergeCell ref="A18:C18"/>
    <mergeCell ref="D18:E18"/>
    <mergeCell ref="F18:G18"/>
    <mergeCell ref="H18:J18"/>
    <mergeCell ref="A23:C23"/>
    <mergeCell ref="D23:E23"/>
    <mergeCell ref="F23:G23"/>
    <mergeCell ref="H23:J23"/>
    <mergeCell ref="A25:J25"/>
    <mergeCell ref="A27:J27"/>
    <mergeCell ref="A21:C21"/>
    <mergeCell ref="D21:E21"/>
    <mergeCell ref="F21:G21"/>
    <mergeCell ref="H21:J21"/>
    <mergeCell ref="A22:C22"/>
    <mergeCell ref="D22:E22"/>
    <mergeCell ref="F22:G22"/>
    <mergeCell ref="H22:J22"/>
    <mergeCell ref="A29:C29"/>
    <mergeCell ref="D29:E29"/>
    <mergeCell ref="F29:G29"/>
    <mergeCell ref="A30:C30"/>
    <mergeCell ref="D30:E30"/>
    <mergeCell ref="F30:G30"/>
    <mergeCell ref="A31:C31"/>
    <mergeCell ref="D31:E31"/>
    <mergeCell ref="I29:K30"/>
    <mergeCell ref="I31:K31"/>
    <mergeCell ref="F31:G31"/>
    <mergeCell ref="A32:C32"/>
    <mergeCell ref="D32:E32"/>
    <mergeCell ref="F32:G32"/>
    <mergeCell ref="I32:K32"/>
    <mergeCell ref="A33:C33"/>
    <mergeCell ref="D33:E33"/>
    <mergeCell ref="F33:G33"/>
    <mergeCell ref="I33:K33"/>
    <mergeCell ref="A36:C36"/>
    <mergeCell ref="D36:E36"/>
    <mergeCell ref="F36:G36"/>
    <mergeCell ref="I36:K36"/>
    <mergeCell ref="A37:C37"/>
    <mergeCell ref="D37:E37"/>
    <mergeCell ref="F37:G37"/>
    <mergeCell ref="I37:K37"/>
    <mergeCell ref="A34:C34"/>
    <mergeCell ref="D34:E34"/>
    <mergeCell ref="F34:G34"/>
    <mergeCell ref="I34:K34"/>
    <mergeCell ref="A35:C35"/>
    <mergeCell ref="D35:E35"/>
    <mergeCell ref="F35:G35"/>
    <mergeCell ref="I35:K35"/>
    <mergeCell ref="A40:C40"/>
    <mergeCell ref="D40:E40"/>
    <mergeCell ref="F40:G40"/>
    <mergeCell ref="I40:K40"/>
    <mergeCell ref="A41:C41"/>
    <mergeCell ref="D41:E41"/>
    <mergeCell ref="F41:G41"/>
    <mergeCell ref="I41:K41"/>
    <mergeCell ref="A38:C38"/>
    <mergeCell ref="D38:E38"/>
    <mergeCell ref="F38:G38"/>
    <mergeCell ref="I38:K38"/>
    <mergeCell ref="A39:C39"/>
    <mergeCell ref="D39:E39"/>
    <mergeCell ref="F39:G39"/>
    <mergeCell ref="I39:K39"/>
    <mergeCell ref="A44:C44"/>
    <mergeCell ref="D44:E44"/>
    <mergeCell ref="F44:G44"/>
    <mergeCell ref="I44:K44"/>
    <mergeCell ref="A45:C45"/>
    <mergeCell ref="D45:E45"/>
    <mergeCell ref="F45:G45"/>
    <mergeCell ref="I45:K45"/>
    <mergeCell ref="A42:C42"/>
    <mergeCell ref="D42:E42"/>
    <mergeCell ref="F42:G42"/>
    <mergeCell ref="I42:K42"/>
    <mergeCell ref="A43:C43"/>
    <mergeCell ref="D43:E43"/>
    <mergeCell ref="F43:G43"/>
    <mergeCell ref="I43:K43"/>
    <mergeCell ref="A48:C48"/>
    <mergeCell ref="D48:E48"/>
    <mergeCell ref="F48:G48"/>
    <mergeCell ref="I48:K48"/>
    <mergeCell ref="A49:C49"/>
    <mergeCell ref="D49:E49"/>
    <mergeCell ref="F49:G49"/>
    <mergeCell ref="I49:K49"/>
    <mergeCell ref="A46:C46"/>
    <mergeCell ref="D46:E46"/>
    <mergeCell ref="F46:G46"/>
    <mergeCell ref="I46:K46"/>
    <mergeCell ref="A47:C47"/>
    <mergeCell ref="D47:E47"/>
    <mergeCell ref="F47:G47"/>
    <mergeCell ref="I47:K47"/>
    <mergeCell ref="A52:C52"/>
    <mergeCell ref="D52:E52"/>
    <mergeCell ref="F52:G52"/>
    <mergeCell ref="I52:K52"/>
    <mergeCell ref="A53:C53"/>
    <mergeCell ref="D53:E53"/>
    <mergeCell ref="F53:G53"/>
    <mergeCell ref="I53:K53"/>
    <mergeCell ref="A50:C50"/>
    <mergeCell ref="D50:E50"/>
    <mergeCell ref="F50:G50"/>
    <mergeCell ref="I50:K50"/>
    <mergeCell ref="A51:C51"/>
    <mergeCell ref="D51:E51"/>
    <mergeCell ref="F51:G51"/>
    <mergeCell ref="I51:K51"/>
    <mergeCell ref="A56:C56"/>
    <mergeCell ref="D56:E56"/>
    <mergeCell ref="F56:G56"/>
    <mergeCell ref="I56:K56"/>
    <mergeCell ref="A57:C57"/>
    <mergeCell ref="D57:E57"/>
    <mergeCell ref="F57:G57"/>
    <mergeCell ref="I57:K57"/>
    <mergeCell ref="A54:C54"/>
    <mergeCell ref="D54:E54"/>
    <mergeCell ref="F54:G54"/>
    <mergeCell ref="I54:K54"/>
    <mergeCell ref="A55:C55"/>
    <mergeCell ref="D55:E55"/>
    <mergeCell ref="F55:G55"/>
    <mergeCell ref="I55:K55"/>
    <mergeCell ref="A60:C60"/>
    <mergeCell ref="D60:E60"/>
    <mergeCell ref="F60:G60"/>
    <mergeCell ref="I60:K60"/>
    <mergeCell ref="A61:C61"/>
    <mergeCell ref="D61:E61"/>
    <mergeCell ref="F61:G61"/>
    <mergeCell ref="I61:K61"/>
    <mergeCell ref="A58:C58"/>
    <mergeCell ref="D58:E58"/>
    <mergeCell ref="F58:G58"/>
    <mergeCell ref="I58:K58"/>
    <mergeCell ref="A59:C59"/>
    <mergeCell ref="D59:E59"/>
    <mergeCell ref="F59:G59"/>
    <mergeCell ref="I59:K59"/>
    <mergeCell ref="A64:C64"/>
    <mergeCell ref="D64:E64"/>
    <mergeCell ref="F64:G64"/>
    <mergeCell ref="I64:K64"/>
    <mergeCell ref="A65:C65"/>
    <mergeCell ref="D65:E65"/>
    <mergeCell ref="F65:G65"/>
    <mergeCell ref="I65:K65"/>
    <mergeCell ref="A62:C62"/>
    <mergeCell ref="D62:E62"/>
    <mergeCell ref="F62:G62"/>
    <mergeCell ref="I62:K62"/>
    <mergeCell ref="A63:C63"/>
    <mergeCell ref="D63:E63"/>
    <mergeCell ref="F63:G63"/>
    <mergeCell ref="I63:K63"/>
    <mergeCell ref="A68:C68"/>
    <mergeCell ref="D68:E68"/>
    <mergeCell ref="F68:G68"/>
    <mergeCell ref="I68:K68"/>
    <mergeCell ref="A69:C69"/>
    <mergeCell ref="D69:E69"/>
    <mergeCell ref="F69:G69"/>
    <mergeCell ref="I69:K69"/>
    <mergeCell ref="A66:C66"/>
    <mergeCell ref="D66:E66"/>
    <mergeCell ref="F66:G66"/>
    <mergeCell ref="I66:K66"/>
    <mergeCell ref="A67:C67"/>
    <mergeCell ref="D67:E67"/>
    <mergeCell ref="F67:G67"/>
    <mergeCell ref="I67:K67"/>
    <mergeCell ref="A72:C72"/>
    <mergeCell ref="D72:E72"/>
    <mergeCell ref="F72:G72"/>
    <mergeCell ref="I72:K72"/>
    <mergeCell ref="A73:C73"/>
    <mergeCell ref="D73:E73"/>
    <mergeCell ref="F73:G73"/>
    <mergeCell ref="I73:K73"/>
    <mergeCell ref="A70:C70"/>
    <mergeCell ref="D70:E70"/>
    <mergeCell ref="F70:G70"/>
    <mergeCell ref="I70:K70"/>
    <mergeCell ref="A71:C71"/>
    <mergeCell ref="D71:E71"/>
    <mergeCell ref="F71:G71"/>
    <mergeCell ref="I71:K71"/>
    <mergeCell ref="A77:C77"/>
    <mergeCell ref="D77:E77"/>
    <mergeCell ref="F77:G77"/>
    <mergeCell ref="I77:K77"/>
    <mergeCell ref="A78:C78"/>
    <mergeCell ref="D78:E78"/>
    <mergeCell ref="F78:G78"/>
    <mergeCell ref="I78:K78"/>
    <mergeCell ref="A74:C74"/>
    <mergeCell ref="D74:E74"/>
    <mergeCell ref="F74:G74"/>
    <mergeCell ref="I74:K74"/>
    <mergeCell ref="A75:C75"/>
    <mergeCell ref="D75:E75"/>
    <mergeCell ref="F75:G75"/>
    <mergeCell ref="I75:K75"/>
    <mergeCell ref="A81:C81"/>
    <mergeCell ref="D81:E81"/>
    <mergeCell ref="F81:G81"/>
    <mergeCell ref="I81:K81"/>
    <mergeCell ref="A82:C82"/>
    <mergeCell ref="D82:E82"/>
    <mergeCell ref="F82:G82"/>
    <mergeCell ref="I82:K82"/>
    <mergeCell ref="A79:C79"/>
    <mergeCell ref="D79:E79"/>
    <mergeCell ref="F79:G79"/>
    <mergeCell ref="I79:K79"/>
    <mergeCell ref="A80:C80"/>
    <mergeCell ref="D80:E80"/>
    <mergeCell ref="F80:G80"/>
    <mergeCell ref="I80:K80"/>
    <mergeCell ref="A85:C85"/>
    <mergeCell ref="D85:E85"/>
    <mergeCell ref="F85:G85"/>
    <mergeCell ref="I85:K85"/>
    <mergeCell ref="A86:C86"/>
    <mergeCell ref="D86:E86"/>
    <mergeCell ref="F86:G86"/>
    <mergeCell ref="I86:K86"/>
    <mergeCell ref="A83:C83"/>
    <mergeCell ref="D83:E83"/>
    <mergeCell ref="F83:G83"/>
    <mergeCell ref="I83:K83"/>
    <mergeCell ref="A84:C84"/>
    <mergeCell ref="D84:E84"/>
    <mergeCell ref="F84:G84"/>
    <mergeCell ref="I84:K84"/>
    <mergeCell ref="F96:G96"/>
    <mergeCell ref="I96:K96"/>
    <mergeCell ref="A97:C97"/>
    <mergeCell ref="D97:E97"/>
    <mergeCell ref="F97:G97"/>
    <mergeCell ref="I97:K97"/>
    <mergeCell ref="A87:C87"/>
    <mergeCell ref="D87:E87"/>
    <mergeCell ref="F87:G87"/>
    <mergeCell ref="A88:C88"/>
    <mergeCell ref="D88:E88"/>
    <mergeCell ref="F88:G88"/>
    <mergeCell ref="I87:K87"/>
    <mergeCell ref="I88:K88"/>
    <mergeCell ref="A91:K91"/>
    <mergeCell ref="A93:C93"/>
    <mergeCell ref="D93:E93"/>
    <mergeCell ref="F93:G93"/>
    <mergeCell ref="I93:K93"/>
    <mergeCell ref="A92:K92"/>
    <mergeCell ref="A100:C100"/>
    <mergeCell ref="D100:E100"/>
    <mergeCell ref="F100:G100"/>
    <mergeCell ref="I100:K100"/>
    <mergeCell ref="A98:C98"/>
    <mergeCell ref="D98:E98"/>
    <mergeCell ref="F98:G98"/>
    <mergeCell ref="I98:K98"/>
    <mergeCell ref="A94:C94"/>
    <mergeCell ref="D94:E94"/>
    <mergeCell ref="F94:G94"/>
    <mergeCell ref="I94:K94"/>
    <mergeCell ref="A95:C95"/>
    <mergeCell ref="D95:E95"/>
    <mergeCell ref="F95:G95"/>
    <mergeCell ref="I95:K95"/>
    <mergeCell ref="A96:C96"/>
    <mergeCell ref="D96:E96"/>
    <mergeCell ref="A101:C101"/>
    <mergeCell ref="D101:E101"/>
    <mergeCell ref="F101:G101"/>
    <mergeCell ref="I101:K101"/>
    <mergeCell ref="A99:C99"/>
    <mergeCell ref="D99:E99"/>
    <mergeCell ref="F99:G99"/>
    <mergeCell ref="I99:K99"/>
    <mergeCell ref="A104:C104"/>
    <mergeCell ref="D104:E104"/>
    <mergeCell ref="F104:G104"/>
    <mergeCell ref="I104:K104"/>
    <mergeCell ref="A105:C105"/>
    <mergeCell ref="D105:E105"/>
    <mergeCell ref="F105:G105"/>
    <mergeCell ref="I105:K105"/>
    <mergeCell ref="A102:C102"/>
    <mergeCell ref="D102:E102"/>
    <mergeCell ref="F102:G102"/>
    <mergeCell ref="I102:K102"/>
    <mergeCell ref="A103:C103"/>
    <mergeCell ref="D103:E103"/>
    <mergeCell ref="F103:G103"/>
    <mergeCell ref="I103:K103"/>
    <mergeCell ref="A109:K109"/>
    <mergeCell ref="A111:C111"/>
    <mergeCell ref="D111:E111"/>
    <mergeCell ref="F111:G111"/>
    <mergeCell ref="I111:K111"/>
    <mergeCell ref="I112:K113"/>
    <mergeCell ref="A106:C106"/>
    <mergeCell ref="D106:E106"/>
    <mergeCell ref="F106:G106"/>
    <mergeCell ref="I106:K106"/>
    <mergeCell ref="A107:C107"/>
    <mergeCell ref="D107:E107"/>
    <mergeCell ref="F107:G107"/>
    <mergeCell ref="I107:K107"/>
    <mergeCell ref="A113:C113"/>
    <mergeCell ref="D113:E113"/>
    <mergeCell ref="F113:G113"/>
    <mergeCell ref="A114:C114"/>
    <mergeCell ref="D114:E114"/>
    <mergeCell ref="F114:G114"/>
    <mergeCell ref="I114:K114"/>
    <mergeCell ref="A112:C112"/>
    <mergeCell ref="D112:E112"/>
    <mergeCell ref="F112:G112"/>
    <mergeCell ref="A117:C117"/>
    <mergeCell ref="D117:E117"/>
    <mergeCell ref="F117:G117"/>
    <mergeCell ref="I117:K117"/>
    <mergeCell ref="A118:C118"/>
    <mergeCell ref="D118:E118"/>
    <mergeCell ref="F118:G118"/>
    <mergeCell ref="I118:K118"/>
    <mergeCell ref="A115:C115"/>
    <mergeCell ref="D115:E115"/>
    <mergeCell ref="F115:G115"/>
    <mergeCell ref="I115:K115"/>
    <mergeCell ref="A116:C116"/>
    <mergeCell ref="D116:E116"/>
    <mergeCell ref="F116:G116"/>
    <mergeCell ref="I116:K116"/>
    <mergeCell ref="A121:C121"/>
    <mergeCell ref="D121:E121"/>
    <mergeCell ref="F121:G121"/>
    <mergeCell ref="I121:K121"/>
    <mergeCell ref="A122:C122"/>
    <mergeCell ref="D122:E122"/>
    <mergeCell ref="F122:G122"/>
    <mergeCell ref="I122:K122"/>
    <mergeCell ref="A119:C119"/>
    <mergeCell ref="D119:E119"/>
    <mergeCell ref="F119:G119"/>
    <mergeCell ref="I119:K119"/>
    <mergeCell ref="A120:C120"/>
    <mergeCell ref="D120:E120"/>
    <mergeCell ref="F120:G120"/>
    <mergeCell ref="I120:K120"/>
    <mergeCell ref="A125:C125"/>
    <mergeCell ref="D125:E125"/>
    <mergeCell ref="F125:G125"/>
    <mergeCell ref="I125:K125"/>
    <mergeCell ref="A126:C126"/>
    <mergeCell ref="D126:E126"/>
    <mergeCell ref="F126:G126"/>
    <mergeCell ref="I126:K126"/>
    <mergeCell ref="A123:C123"/>
    <mergeCell ref="D123:E123"/>
    <mergeCell ref="F123:G123"/>
    <mergeCell ref="I123:K123"/>
    <mergeCell ref="A124:C124"/>
    <mergeCell ref="D124:E124"/>
    <mergeCell ref="F124:G124"/>
    <mergeCell ref="I124:K124"/>
    <mergeCell ref="A129:C129"/>
    <mergeCell ref="D129:E129"/>
    <mergeCell ref="F129:G129"/>
    <mergeCell ref="I129:K129"/>
    <mergeCell ref="A130:C130"/>
    <mergeCell ref="D130:E130"/>
    <mergeCell ref="F130:G130"/>
    <mergeCell ref="I130:K130"/>
    <mergeCell ref="A127:C127"/>
    <mergeCell ref="D127:E127"/>
    <mergeCell ref="F127:G127"/>
    <mergeCell ref="I127:K127"/>
    <mergeCell ref="A128:C128"/>
    <mergeCell ref="D128:E128"/>
    <mergeCell ref="F128:G128"/>
    <mergeCell ref="I128:K128"/>
    <mergeCell ref="A133:C133"/>
    <mergeCell ref="D133:E133"/>
    <mergeCell ref="F133:G133"/>
    <mergeCell ref="I133:K133"/>
    <mergeCell ref="A131:C131"/>
    <mergeCell ref="D131:E131"/>
    <mergeCell ref="F131:G131"/>
    <mergeCell ref="I131:K131"/>
    <mergeCell ref="A132:C132"/>
    <mergeCell ref="D132:E132"/>
    <mergeCell ref="F132:G132"/>
    <mergeCell ref="I132:K132"/>
    <mergeCell ref="A136:C136"/>
    <mergeCell ref="D136:E136"/>
    <mergeCell ref="F136:G136"/>
    <mergeCell ref="I136:K136"/>
    <mergeCell ref="A137:C137"/>
    <mergeCell ref="D137:E137"/>
    <mergeCell ref="F137:G137"/>
    <mergeCell ref="I137:K137"/>
    <mergeCell ref="A134:C134"/>
    <mergeCell ref="D134:E134"/>
    <mergeCell ref="F134:G134"/>
    <mergeCell ref="I134:K134"/>
    <mergeCell ref="A135:C135"/>
    <mergeCell ref="D135:E135"/>
    <mergeCell ref="F135:G135"/>
    <mergeCell ref="I135:K135"/>
    <mergeCell ref="A155:K155"/>
    <mergeCell ref="A156:K156"/>
    <mergeCell ref="A145:K145"/>
    <mergeCell ref="A146:K146"/>
    <mergeCell ref="A147:K147"/>
    <mergeCell ref="A148:K148"/>
    <mergeCell ref="A149:K149"/>
    <mergeCell ref="A150:K150"/>
    <mergeCell ref="A142:C142"/>
    <mergeCell ref="D142:E142"/>
    <mergeCell ref="F142:G142"/>
    <mergeCell ref="I142:K142"/>
    <mergeCell ref="A143:C143"/>
    <mergeCell ref="D143:E143"/>
    <mergeCell ref="F143:G143"/>
    <mergeCell ref="I143:K143"/>
    <mergeCell ref="A76:C76"/>
    <mergeCell ref="D76:E76"/>
    <mergeCell ref="F76:G76"/>
    <mergeCell ref="I76:K76"/>
    <mergeCell ref="A151:K151"/>
    <mergeCell ref="A152:K152"/>
    <mergeCell ref="A153:K153"/>
    <mergeCell ref="A154:K154"/>
    <mergeCell ref="A140:C140"/>
    <mergeCell ref="D140:E140"/>
    <mergeCell ref="F140:G140"/>
    <mergeCell ref="I140:K140"/>
    <mergeCell ref="A141:C141"/>
    <mergeCell ref="D141:E141"/>
    <mergeCell ref="F141:G141"/>
    <mergeCell ref="I141:K141"/>
    <mergeCell ref="A138:C138"/>
    <mergeCell ref="D138:E138"/>
    <mergeCell ref="F138:G138"/>
    <mergeCell ref="I138:K138"/>
    <mergeCell ref="A139:C139"/>
    <mergeCell ref="D139:E139"/>
    <mergeCell ref="F139:G139"/>
    <mergeCell ref="I139:K139"/>
  </mergeCells>
  <pageMargins left="0.11811023622047245" right="0.11811023622047245" top="0" bottom="0.15748031496062992" header="0.31496062992125984" footer="0.31496062992125984"/>
  <pageSetup paperSize="9" scale="89" fitToHeight="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7</vt:lpstr>
      <vt:lpstr>1</vt:lpstr>
      <vt:lpstr>2</vt:lpstr>
      <vt:lpstr>3</vt:lpstr>
      <vt:lpstr>4</vt:lpstr>
      <vt:lpstr>5</vt:lpstr>
      <vt:lpstr>6</vt:lpstr>
      <vt:lpstr>7-19</vt:lpstr>
      <vt:lpstr>8</vt:lpstr>
      <vt:lpstr>9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Спутник</dc:creator>
  <cp:lastModifiedBy>1</cp:lastModifiedBy>
  <cp:lastPrinted>2019-12-17T03:16:42Z</cp:lastPrinted>
  <dcterms:created xsi:type="dcterms:W3CDTF">2017-11-21T06:32:32Z</dcterms:created>
  <dcterms:modified xsi:type="dcterms:W3CDTF">2019-12-27T05:06:16Z</dcterms:modified>
</cp:coreProperties>
</file>