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8"/>
  </bookViews>
  <sheets>
    <sheet name="10" sheetId="1" r:id="rId1"/>
    <sheet name="11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</sheets>
  <calcPr calcId="145621"/>
</workbook>
</file>

<file path=xl/calcChain.xml><?xml version="1.0" encoding="utf-8"?>
<calcChain xmlns="http://schemas.openxmlformats.org/spreadsheetml/2006/main">
  <c r="F243" i="9" l="1"/>
  <c r="H242" i="9"/>
  <c r="D242" i="9"/>
  <c r="F242" i="9" s="1"/>
  <c r="F241" i="9"/>
  <c r="F240" i="9"/>
  <c r="F239" i="9"/>
  <c r="H238" i="9"/>
  <c r="D238" i="9"/>
  <c r="F238" i="9" s="1"/>
  <c r="F237" i="9"/>
  <c r="F236" i="9"/>
  <c r="H235" i="9"/>
  <c r="F235" i="9"/>
  <c r="D235" i="9"/>
  <c r="F234" i="9"/>
  <c r="F233" i="9"/>
  <c r="F231" i="9"/>
  <c r="H230" i="9"/>
  <c r="D230" i="9"/>
  <c r="F230" i="9" s="1"/>
  <c r="F229" i="9"/>
  <c r="H228" i="9"/>
  <c r="D228" i="9"/>
  <c r="F228" i="9" s="1"/>
  <c r="F227" i="9"/>
  <c r="F226" i="9"/>
  <c r="H225" i="9"/>
  <c r="D225" i="9"/>
  <c r="F225" i="9" s="1"/>
  <c r="F224" i="9"/>
  <c r="F223" i="9"/>
  <c r="F222" i="9"/>
  <c r="F221" i="9" s="1"/>
  <c r="H221" i="9"/>
  <c r="D221" i="9"/>
  <c r="D244" i="9" s="1"/>
  <c r="F220" i="9"/>
  <c r="F219" i="9"/>
  <c r="F244" i="9" s="1"/>
  <c r="F213" i="9"/>
  <c r="F212" i="9" s="1"/>
  <c r="H212" i="9"/>
  <c r="D212" i="9"/>
  <c r="F211" i="9"/>
  <c r="F210" i="9" s="1"/>
  <c r="F214" i="9" s="1"/>
  <c r="H210" i="9"/>
  <c r="H214" i="9" s="1"/>
  <c r="D210" i="9"/>
  <c r="D214" i="9" s="1"/>
  <c r="F203" i="9"/>
  <c r="F202" i="9"/>
  <c r="H201" i="9"/>
  <c r="D201" i="9"/>
  <c r="F201" i="9" s="1"/>
  <c r="F200" i="9"/>
  <c r="F199" i="9"/>
  <c r="F198" i="9"/>
  <c r="F197" i="9"/>
  <c r="D196" i="9"/>
  <c r="F196" i="9" s="1"/>
  <c r="F195" i="9"/>
  <c r="F194" i="9"/>
  <c r="F193" i="9"/>
  <c r="H192" i="9"/>
  <c r="F191" i="9"/>
  <c r="H190" i="9"/>
  <c r="D190" i="9"/>
  <c r="F190" i="9" s="1"/>
  <c r="F189" i="9"/>
  <c r="F188" i="9"/>
  <c r="F187" i="9"/>
  <c r="F186" i="9"/>
  <c r="F185" i="9"/>
  <c r="F184" i="9"/>
  <c r="F183" i="9"/>
  <c r="F182" i="9"/>
  <c r="F181" i="9"/>
  <c r="F180" i="9" s="1"/>
  <c r="H180" i="9"/>
  <c r="D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H165" i="9"/>
  <c r="D165" i="9"/>
  <c r="F165" i="9" s="1"/>
  <c r="F164" i="9"/>
  <c r="F163" i="9"/>
  <c r="H162" i="9"/>
  <c r="D162" i="9"/>
  <c r="F162" i="9" s="1"/>
  <c r="F161" i="9"/>
  <c r="F160" i="9"/>
  <c r="F159" i="9"/>
  <c r="F158" i="9"/>
  <c r="F157" i="9"/>
  <c r="H156" i="9"/>
  <c r="D156" i="9"/>
  <c r="F155" i="9"/>
  <c r="F154" i="9"/>
  <c r="H147" i="9"/>
  <c r="F146" i="9"/>
  <c r="F145" i="9"/>
  <c r="F144" i="9"/>
  <c r="D143" i="9"/>
  <c r="D147" i="9" s="1"/>
  <c r="F147" i="9" s="1"/>
  <c r="F126" i="9"/>
  <c r="F125" i="9"/>
  <c r="F124" i="9"/>
  <c r="F123" i="9"/>
  <c r="H122" i="9"/>
  <c r="D122" i="9"/>
  <c r="F122" i="9" s="1"/>
  <c r="F121" i="9"/>
  <c r="F120" i="9"/>
  <c r="F119" i="9"/>
  <c r="F118" i="9"/>
  <c r="F117" i="9"/>
  <c r="H116" i="9"/>
  <c r="D116" i="9"/>
  <c r="F116" i="9" s="1"/>
  <c r="F115" i="9"/>
  <c r="F114" i="9"/>
  <c r="F113" i="9"/>
  <c r="F112" i="9"/>
  <c r="F111" i="9"/>
  <c r="F110" i="9"/>
  <c r="H109" i="9"/>
  <c r="H127" i="9" s="1"/>
  <c r="F109" i="9"/>
  <c r="D109" i="9"/>
  <c r="D127" i="9" s="1"/>
  <c r="F108" i="9"/>
  <c r="F107" i="9"/>
  <c r="F106" i="9"/>
  <c r="F127" i="9" s="1"/>
  <c r="F105" i="9"/>
  <c r="D99" i="9"/>
  <c r="F98" i="9"/>
  <c r="F97" i="9"/>
  <c r="H96" i="9"/>
  <c r="H99" i="9" s="1"/>
  <c r="F96" i="9"/>
  <c r="F99" i="9" s="1"/>
  <c r="D96" i="9"/>
  <c r="F89" i="9"/>
  <c r="F88" i="9"/>
  <c r="F87" i="9"/>
  <c r="F86" i="9"/>
  <c r="F85" i="9"/>
  <c r="F84" i="9"/>
  <c r="F83" i="9"/>
  <c r="F82" i="9"/>
  <c r="F81" i="9"/>
  <c r="D80" i="9"/>
  <c r="F80" i="9" s="1"/>
  <c r="H79" i="9"/>
  <c r="F78" i="9"/>
  <c r="F77" i="9"/>
  <c r="F76" i="9"/>
  <c r="F75" i="9"/>
  <c r="F74" i="9"/>
  <c r="F73" i="9"/>
  <c r="H72" i="9"/>
  <c r="D72" i="9"/>
  <c r="F72" i="9" s="1"/>
  <c r="F70" i="9"/>
  <c r="F69" i="9"/>
  <c r="F68" i="9"/>
  <c r="F67" i="9"/>
  <c r="F66" i="9"/>
  <c r="F65" i="9"/>
  <c r="F64" i="9"/>
  <c r="F63" i="9"/>
  <c r="F62" i="9"/>
  <c r="F61" i="9"/>
  <c r="F60" i="9"/>
  <c r="F59" i="9"/>
  <c r="H58" i="9"/>
  <c r="D58" i="9"/>
  <c r="F58" i="9" s="1"/>
  <c r="F57" i="9"/>
  <c r="F56" i="9"/>
  <c r="F55" i="9"/>
  <c r="F54" i="9"/>
  <c r="D53" i="9"/>
  <c r="F53" i="9" s="1"/>
  <c r="F52" i="9"/>
  <c r="F51" i="9"/>
  <c r="F50" i="9"/>
  <c r="F49" i="9"/>
  <c r="F48" i="9"/>
  <c r="F47" i="9"/>
  <c r="F46" i="9"/>
  <c r="F45" i="9"/>
  <c r="F44" i="9"/>
  <c r="H43" i="9"/>
  <c r="D43" i="9"/>
  <c r="F42" i="9"/>
  <c r="F41" i="9"/>
  <c r="H40" i="9"/>
  <c r="F40" i="9"/>
  <c r="D40" i="9"/>
  <c r="F39" i="9"/>
  <c r="F38" i="9"/>
  <c r="F37" i="9"/>
  <c r="F36" i="9"/>
  <c r="F35" i="9"/>
  <c r="F34" i="9"/>
  <c r="F33" i="9"/>
  <c r="H32" i="9"/>
  <c r="H90" i="9" s="1"/>
  <c r="D32" i="9"/>
  <c r="F32" i="9" s="1"/>
  <c r="F31" i="9"/>
  <c r="F30" i="9"/>
  <c r="H23" i="9"/>
  <c r="D23" i="9"/>
  <c r="F23" i="9" s="1"/>
  <c r="F22" i="9"/>
  <c r="F21" i="9"/>
  <c r="F20" i="9"/>
  <c r="F19" i="9"/>
  <c r="F43" i="9" l="1"/>
  <c r="F90" i="9" s="1"/>
  <c r="F156" i="9"/>
  <c r="D79" i="9"/>
  <c r="F79" i="9" s="1"/>
  <c r="D192" i="9"/>
  <c r="F192" i="9" s="1"/>
  <c r="F143" i="9"/>
  <c r="D204" i="9" l="1"/>
  <c r="D90" i="9"/>
  <c r="F204" i="9"/>
  <c r="D109" i="8" l="1"/>
  <c r="D116" i="8"/>
  <c r="D122" i="8"/>
  <c r="H72" i="8"/>
  <c r="D72" i="8"/>
  <c r="F89" i="8" l="1"/>
  <c r="F77" i="8"/>
  <c r="F78" i="8"/>
  <c r="F126" i="8"/>
  <c r="F125" i="8"/>
  <c r="F124" i="8"/>
  <c r="F123" i="8"/>
  <c r="H122" i="8"/>
  <c r="F121" i="8"/>
  <c r="F120" i="8"/>
  <c r="F119" i="8"/>
  <c r="F118" i="8"/>
  <c r="F117" i="8"/>
  <c r="H116" i="8"/>
  <c r="F115" i="8"/>
  <c r="F114" i="8"/>
  <c r="F113" i="8"/>
  <c r="F112" i="8"/>
  <c r="F111" i="8"/>
  <c r="F110" i="8"/>
  <c r="H109" i="8"/>
  <c r="F108" i="8"/>
  <c r="F107" i="8"/>
  <c r="F106" i="8"/>
  <c r="F105" i="8"/>
  <c r="F98" i="8"/>
  <c r="F97" i="8"/>
  <c r="H96" i="8"/>
  <c r="H99" i="8" s="1"/>
  <c r="D96" i="8"/>
  <c r="D99" i="8" s="1"/>
  <c r="F88" i="8"/>
  <c r="F87" i="8"/>
  <c r="F86" i="8"/>
  <c r="F85" i="8"/>
  <c r="F84" i="8"/>
  <c r="F83" i="8"/>
  <c r="F82" i="8"/>
  <c r="F81" i="8"/>
  <c r="D80" i="8"/>
  <c r="H79" i="8"/>
  <c r="F76" i="8"/>
  <c r="F75" i="8"/>
  <c r="F74" i="8"/>
  <c r="F73" i="8"/>
  <c r="F72" i="8"/>
  <c r="F70" i="8"/>
  <c r="F69" i="8"/>
  <c r="F68" i="8"/>
  <c r="F67" i="8"/>
  <c r="F66" i="8"/>
  <c r="F65" i="8"/>
  <c r="F64" i="8"/>
  <c r="F63" i="8"/>
  <c r="F62" i="8"/>
  <c r="F61" i="8"/>
  <c r="F60" i="8"/>
  <c r="F59" i="8"/>
  <c r="H58" i="8"/>
  <c r="D58" i="8"/>
  <c r="F57" i="8"/>
  <c r="F56" i="8"/>
  <c r="F55" i="8"/>
  <c r="F54" i="8"/>
  <c r="D53" i="8"/>
  <c r="F53" i="8" s="1"/>
  <c r="F52" i="8"/>
  <c r="F51" i="8"/>
  <c r="F50" i="8"/>
  <c r="F49" i="8"/>
  <c r="F48" i="8"/>
  <c r="F47" i="8"/>
  <c r="F46" i="8"/>
  <c r="F45" i="8"/>
  <c r="F44" i="8"/>
  <c r="H43" i="8"/>
  <c r="F42" i="8"/>
  <c r="F41" i="8"/>
  <c r="H40" i="8"/>
  <c r="D40" i="8"/>
  <c r="F39" i="8"/>
  <c r="F38" i="8"/>
  <c r="F37" i="8"/>
  <c r="F36" i="8"/>
  <c r="F35" i="8"/>
  <c r="F34" i="8"/>
  <c r="F33" i="8"/>
  <c r="H32" i="8"/>
  <c r="D32" i="8"/>
  <c r="F31" i="8"/>
  <c r="F30" i="8"/>
  <c r="H23" i="8"/>
  <c r="D23" i="8"/>
  <c r="F22" i="8"/>
  <c r="F21" i="8"/>
  <c r="F20" i="8"/>
  <c r="F19" i="8"/>
  <c r="F32" i="8" l="1"/>
  <c r="F96" i="8"/>
  <c r="F99" i="8" s="1"/>
  <c r="F40" i="8"/>
  <c r="D43" i="8"/>
  <c r="F43" i="8" s="1"/>
  <c r="F58" i="8"/>
  <c r="F80" i="8"/>
  <c r="D79" i="8"/>
  <c r="F79" i="8" s="1"/>
  <c r="F122" i="8"/>
  <c r="D127" i="8"/>
  <c r="H127" i="8"/>
  <c r="F116" i="8"/>
  <c r="F109" i="8"/>
  <c r="H90" i="8"/>
  <c r="F23" i="8"/>
  <c r="H71" i="7"/>
  <c r="F75" i="7"/>
  <c r="F90" i="8" l="1"/>
  <c r="F127" i="8"/>
  <c r="D90" i="8"/>
  <c r="H105" i="7"/>
  <c r="F111" i="7"/>
  <c r="F85" i="7"/>
  <c r="F86" i="7"/>
  <c r="H76" i="7"/>
  <c r="H42" i="7"/>
  <c r="H39" i="7"/>
  <c r="H31" i="7"/>
  <c r="F121" i="7" l="1"/>
  <c r="F122" i="7" l="1"/>
  <c r="F119" i="7"/>
  <c r="F119" i="6"/>
  <c r="F118" i="6"/>
  <c r="F117" i="6"/>
  <c r="F120" i="7"/>
  <c r="H112" i="7"/>
  <c r="F29" i="7"/>
  <c r="F18" i="7"/>
  <c r="H118" i="7" l="1"/>
  <c r="H123" i="7" s="1"/>
  <c r="D118" i="7"/>
  <c r="F117" i="7"/>
  <c r="F116" i="7"/>
  <c r="F115" i="7"/>
  <c r="F114" i="7"/>
  <c r="F113" i="7"/>
  <c r="D112" i="7"/>
  <c r="F112" i="7" s="1"/>
  <c r="F110" i="7"/>
  <c r="F109" i="7"/>
  <c r="F108" i="7"/>
  <c r="F107" i="7"/>
  <c r="F106" i="7"/>
  <c r="D105" i="7"/>
  <c r="F105" i="7" s="1"/>
  <c r="F104" i="7"/>
  <c r="F102" i="7"/>
  <c r="F101" i="7"/>
  <c r="F95" i="7"/>
  <c r="F94" i="7"/>
  <c r="H93" i="7"/>
  <c r="H96" i="7" s="1"/>
  <c r="D93" i="7"/>
  <c r="D96" i="7" s="1"/>
  <c r="F84" i="7"/>
  <c r="F83" i="7"/>
  <c r="F82" i="7"/>
  <c r="F81" i="7"/>
  <c r="F80" i="7"/>
  <c r="F79" i="7"/>
  <c r="F78" i="7"/>
  <c r="D77" i="7"/>
  <c r="F77" i="7" s="1"/>
  <c r="F74" i="7"/>
  <c r="F73" i="7"/>
  <c r="F72" i="7"/>
  <c r="D71" i="7"/>
  <c r="F71" i="7" s="1"/>
  <c r="F69" i="7"/>
  <c r="F68" i="7"/>
  <c r="F67" i="7"/>
  <c r="F66" i="7"/>
  <c r="F65" i="7"/>
  <c r="F64" i="7"/>
  <c r="F63" i="7"/>
  <c r="F62" i="7"/>
  <c r="F61" i="7"/>
  <c r="F60" i="7"/>
  <c r="F59" i="7"/>
  <c r="F58" i="7"/>
  <c r="H57" i="7"/>
  <c r="H87" i="7" s="1"/>
  <c r="D57" i="7"/>
  <c r="F56" i="7"/>
  <c r="F55" i="7"/>
  <c r="F54" i="7"/>
  <c r="F53" i="7"/>
  <c r="D52" i="7"/>
  <c r="F52" i="7" s="1"/>
  <c r="F51" i="7"/>
  <c r="F50" i="7"/>
  <c r="F49" i="7"/>
  <c r="F48" i="7"/>
  <c r="F47" i="7"/>
  <c r="F46" i="7"/>
  <c r="F45" i="7"/>
  <c r="F44" i="7"/>
  <c r="F43" i="7"/>
  <c r="F41" i="7"/>
  <c r="F40" i="7"/>
  <c r="D39" i="7"/>
  <c r="F39" i="7" s="1"/>
  <c r="F38" i="7"/>
  <c r="F37" i="7"/>
  <c r="F36" i="7"/>
  <c r="F35" i="7"/>
  <c r="F34" i="7"/>
  <c r="F33" i="7"/>
  <c r="F32" i="7"/>
  <c r="D31" i="7"/>
  <c r="F31" i="7" s="1"/>
  <c r="F30" i="7"/>
  <c r="H22" i="7"/>
  <c r="D22" i="7"/>
  <c r="F21" i="7"/>
  <c r="F20" i="7"/>
  <c r="F19" i="7"/>
  <c r="F93" i="7" l="1"/>
  <c r="F96" i="7" s="1"/>
  <c r="F22" i="7"/>
  <c r="D42" i="7"/>
  <c r="F42" i="7" s="1"/>
  <c r="F57" i="7"/>
  <c r="F118" i="7"/>
  <c r="D123" i="7"/>
  <c r="F103" i="7"/>
  <c r="D76" i="7"/>
  <c r="F76" i="7" s="1"/>
  <c r="H102" i="6"/>
  <c r="F30" i="6"/>
  <c r="H116" i="6"/>
  <c r="D116" i="6"/>
  <c r="F115" i="6"/>
  <c r="F114" i="6"/>
  <c r="F113" i="6"/>
  <c r="F112" i="6"/>
  <c r="F111" i="6"/>
  <c r="H110" i="6"/>
  <c r="H120" i="6" s="1"/>
  <c r="D110" i="6"/>
  <c r="F110" i="6" s="1"/>
  <c r="F109" i="6"/>
  <c r="F108" i="6"/>
  <c r="F107" i="6"/>
  <c r="F106" i="6"/>
  <c r="F105" i="6"/>
  <c r="H104" i="6"/>
  <c r="D104" i="6"/>
  <c r="F103" i="6"/>
  <c r="D102" i="6"/>
  <c r="F101" i="6"/>
  <c r="F100" i="6"/>
  <c r="F93" i="6"/>
  <c r="F91" i="6" s="1"/>
  <c r="F94" i="6" s="1"/>
  <c r="F92" i="6"/>
  <c r="H91" i="6"/>
  <c r="H94" i="6" s="1"/>
  <c r="D91" i="6"/>
  <c r="D94" i="6" s="1"/>
  <c r="F84" i="6"/>
  <c r="F83" i="6"/>
  <c r="F82" i="6"/>
  <c r="F81" i="6"/>
  <c r="F80" i="6"/>
  <c r="F79" i="6"/>
  <c r="D78" i="6"/>
  <c r="F78" i="6" s="1"/>
  <c r="D77" i="6"/>
  <c r="F77" i="6" s="1"/>
  <c r="H76" i="6"/>
  <c r="F75" i="6"/>
  <c r="F74" i="6"/>
  <c r="F73" i="6"/>
  <c r="H72" i="6"/>
  <c r="D72" i="6"/>
  <c r="F70" i="6"/>
  <c r="F69" i="6"/>
  <c r="F68" i="6"/>
  <c r="F67" i="6"/>
  <c r="F66" i="6"/>
  <c r="F65" i="6"/>
  <c r="F64" i="6"/>
  <c r="F63" i="6"/>
  <c r="F62" i="6"/>
  <c r="F61" i="6"/>
  <c r="F60" i="6"/>
  <c r="F59" i="6"/>
  <c r="H58" i="6"/>
  <c r="D58" i="6"/>
  <c r="F58" i="6" s="1"/>
  <c r="F57" i="6"/>
  <c r="F56" i="6"/>
  <c r="F55" i="6"/>
  <c r="F54" i="6"/>
  <c r="D53" i="6"/>
  <c r="F53" i="6" s="1"/>
  <c r="F52" i="6"/>
  <c r="F51" i="6"/>
  <c r="F50" i="6"/>
  <c r="F49" i="6"/>
  <c r="F48" i="6"/>
  <c r="F47" i="6"/>
  <c r="F46" i="6"/>
  <c r="F45" i="6"/>
  <c r="F44" i="6"/>
  <c r="H43" i="6"/>
  <c r="D43" i="6"/>
  <c r="F43" i="6" s="1"/>
  <c r="F42" i="6"/>
  <c r="F41" i="6"/>
  <c r="D40" i="6"/>
  <c r="F40" i="6" s="1"/>
  <c r="F39" i="6"/>
  <c r="F38" i="6"/>
  <c r="F37" i="6"/>
  <c r="F36" i="6"/>
  <c r="F35" i="6"/>
  <c r="F34" i="6"/>
  <c r="F33" i="6"/>
  <c r="D32" i="6"/>
  <c r="F32" i="6" s="1"/>
  <c r="H23" i="6"/>
  <c r="D23" i="6"/>
  <c r="F22" i="6"/>
  <c r="F21" i="6"/>
  <c r="F20" i="6"/>
  <c r="F19" i="6"/>
  <c r="F123" i="7" l="1"/>
  <c r="F87" i="7"/>
  <c r="D87" i="7"/>
  <c r="H85" i="6"/>
  <c r="F72" i="6"/>
  <c r="D120" i="6"/>
  <c r="F23" i="6"/>
  <c r="F116" i="6"/>
  <c r="F104" i="6"/>
  <c r="F31" i="6"/>
  <c r="F102" i="6"/>
  <c r="F120" i="6" s="1"/>
  <c r="D76" i="6"/>
  <c r="F76" i="6" s="1"/>
  <c r="D103" i="5"/>
  <c r="H91" i="5"/>
  <c r="H94" i="5" s="1"/>
  <c r="F91" i="5"/>
  <c r="F93" i="5"/>
  <c r="D91" i="5"/>
  <c r="F20" i="5"/>
  <c r="H115" i="5"/>
  <c r="D115" i="5"/>
  <c r="F115" i="5" s="1"/>
  <c r="F114" i="5"/>
  <c r="F113" i="5"/>
  <c r="F112" i="5"/>
  <c r="F111" i="5"/>
  <c r="F110" i="5"/>
  <c r="H109" i="5"/>
  <c r="D109" i="5"/>
  <c r="F109" i="5" s="1"/>
  <c r="F108" i="5"/>
  <c r="F107" i="5"/>
  <c r="F106" i="5"/>
  <c r="F105" i="5"/>
  <c r="F104" i="5"/>
  <c r="F102" i="5"/>
  <c r="D101" i="5"/>
  <c r="F101" i="5" s="1"/>
  <c r="F100" i="5"/>
  <c r="F99" i="5"/>
  <c r="D94" i="5"/>
  <c r="F92" i="5"/>
  <c r="F84" i="5"/>
  <c r="F83" i="5"/>
  <c r="F82" i="5"/>
  <c r="F81" i="5"/>
  <c r="F80" i="5"/>
  <c r="F79" i="5"/>
  <c r="D78" i="5"/>
  <c r="F78" i="5" s="1"/>
  <c r="D77" i="5"/>
  <c r="F77" i="5" s="1"/>
  <c r="H76" i="5"/>
  <c r="F75" i="5"/>
  <c r="F74" i="5"/>
  <c r="F73" i="5"/>
  <c r="H72" i="5"/>
  <c r="F72" i="5"/>
  <c r="D72" i="5"/>
  <c r="F70" i="5"/>
  <c r="F69" i="5"/>
  <c r="F68" i="5"/>
  <c r="F67" i="5"/>
  <c r="F66" i="5"/>
  <c r="F65" i="5"/>
  <c r="F64" i="5"/>
  <c r="F63" i="5"/>
  <c r="F62" i="5"/>
  <c r="F61" i="5"/>
  <c r="F60" i="5"/>
  <c r="F59" i="5"/>
  <c r="H58" i="5"/>
  <c r="D58" i="5"/>
  <c r="F57" i="5"/>
  <c r="F56" i="5"/>
  <c r="F55" i="5"/>
  <c r="F54" i="5"/>
  <c r="D53" i="5"/>
  <c r="F53" i="5" s="1"/>
  <c r="F52" i="5"/>
  <c r="F51" i="5"/>
  <c r="F50" i="5"/>
  <c r="F49" i="5"/>
  <c r="F48" i="5"/>
  <c r="F47" i="5"/>
  <c r="F46" i="5"/>
  <c r="F45" i="5"/>
  <c r="F44" i="5"/>
  <c r="H43" i="5"/>
  <c r="D43" i="5"/>
  <c r="F42" i="5"/>
  <c r="F41" i="5"/>
  <c r="D40" i="5"/>
  <c r="F40" i="5" s="1"/>
  <c r="F39" i="5"/>
  <c r="F38" i="5"/>
  <c r="F37" i="5"/>
  <c r="F36" i="5"/>
  <c r="F35" i="5"/>
  <c r="F34" i="5"/>
  <c r="F33" i="5"/>
  <c r="D32" i="5"/>
  <c r="F31" i="5"/>
  <c r="D31" i="5"/>
  <c r="F30" i="5"/>
  <c r="H23" i="5"/>
  <c r="F23" i="5" s="1"/>
  <c r="D23" i="5"/>
  <c r="F22" i="5"/>
  <c r="F21" i="5"/>
  <c r="F19" i="5"/>
  <c r="F85" i="6" l="1"/>
  <c r="D85" i="6"/>
  <c r="F94" i="5"/>
  <c r="H85" i="5"/>
  <c r="F58" i="5"/>
  <c r="F43" i="5"/>
  <c r="D119" i="5"/>
  <c r="F32" i="5"/>
  <c r="H103" i="5"/>
  <c r="H119" i="5" s="1"/>
  <c r="D76" i="5"/>
  <c r="F76" i="5" s="1"/>
  <c r="H106" i="4"/>
  <c r="F90" i="4"/>
  <c r="H90" i="4"/>
  <c r="D85" i="5" l="1"/>
  <c r="F85" i="5"/>
  <c r="F103" i="5"/>
  <c r="F119" i="5" s="1"/>
  <c r="H23" i="4"/>
  <c r="H101" i="4"/>
  <c r="F106" i="4"/>
  <c r="H92" i="4"/>
  <c r="F92" i="4"/>
  <c r="F91" i="4"/>
  <c r="F100" i="4" l="1"/>
  <c r="F102" i="4"/>
  <c r="F103" i="4"/>
  <c r="F104" i="4"/>
  <c r="F105" i="4"/>
  <c r="H113" i="4"/>
  <c r="D107" i="4"/>
  <c r="F33" i="4"/>
  <c r="F34" i="4"/>
  <c r="F35" i="4"/>
  <c r="F36" i="4"/>
  <c r="F37" i="4"/>
  <c r="F38" i="4"/>
  <c r="F39" i="4"/>
  <c r="F41" i="4"/>
  <c r="F42" i="4"/>
  <c r="F44" i="4"/>
  <c r="F45" i="4"/>
  <c r="F46" i="4"/>
  <c r="F47" i="4"/>
  <c r="F48" i="4"/>
  <c r="F49" i="4"/>
  <c r="F50" i="4"/>
  <c r="F51" i="4"/>
  <c r="F52" i="4"/>
  <c r="F54" i="4"/>
  <c r="F55" i="4"/>
  <c r="F56" i="4"/>
  <c r="F57" i="4"/>
  <c r="F79" i="4"/>
  <c r="F80" i="4"/>
  <c r="F81" i="4"/>
  <c r="F82" i="4"/>
  <c r="F83" i="4"/>
  <c r="F84" i="4"/>
  <c r="F73" i="4"/>
  <c r="F74" i="4"/>
  <c r="F75" i="4"/>
  <c r="F59" i="4"/>
  <c r="F60" i="4"/>
  <c r="F61" i="4"/>
  <c r="F62" i="4"/>
  <c r="F63" i="4"/>
  <c r="F64" i="4"/>
  <c r="F65" i="4"/>
  <c r="F66" i="4"/>
  <c r="F67" i="4"/>
  <c r="F68" i="4"/>
  <c r="F69" i="4"/>
  <c r="F70" i="4"/>
  <c r="H43" i="4"/>
  <c r="D53" i="4"/>
  <c r="F53" i="4" s="1"/>
  <c r="D113" i="4"/>
  <c r="F113" i="4" s="1"/>
  <c r="F112" i="4"/>
  <c r="F111" i="4"/>
  <c r="F110" i="4"/>
  <c r="F109" i="4"/>
  <c r="F108" i="4"/>
  <c r="H107" i="4"/>
  <c r="H117" i="4" s="1"/>
  <c r="D101" i="4"/>
  <c r="D117" i="4" s="1"/>
  <c r="D99" i="4"/>
  <c r="F98" i="4"/>
  <c r="F97" i="4"/>
  <c r="D92" i="4"/>
  <c r="D78" i="4"/>
  <c r="F78" i="4" s="1"/>
  <c r="D77" i="4"/>
  <c r="F77" i="4" s="1"/>
  <c r="H76" i="4"/>
  <c r="H72" i="4"/>
  <c r="F72" i="4" s="1"/>
  <c r="D72" i="4"/>
  <c r="H58" i="4"/>
  <c r="D58" i="4"/>
  <c r="D43" i="4"/>
  <c r="D40" i="4"/>
  <c r="F40" i="4" s="1"/>
  <c r="D32" i="4"/>
  <c r="F32" i="4" s="1"/>
  <c r="D31" i="4"/>
  <c r="F31" i="4" s="1"/>
  <c r="F30" i="4"/>
  <c r="D23" i="4"/>
  <c r="F23" i="4" s="1"/>
  <c r="F22" i="4"/>
  <c r="F21" i="4"/>
  <c r="F19" i="4"/>
  <c r="F58" i="4" l="1"/>
  <c r="F43" i="4"/>
  <c r="F101" i="4"/>
  <c r="F107" i="4"/>
  <c r="D76" i="4"/>
  <c r="F76" i="4" s="1"/>
  <c r="H85" i="4"/>
  <c r="F99" i="4"/>
  <c r="F65" i="3"/>
  <c r="H61" i="3"/>
  <c r="F117" i="4" l="1"/>
  <c r="D85" i="4"/>
  <c r="F85" i="4"/>
  <c r="F23" i="3"/>
  <c r="F22" i="3"/>
  <c r="F21" i="3"/>
  <c r="F20" i="3"/>
  <c r="F19" i="3"/>
  <c r="F53" i="3" l="1"/>
  <c r="F54" i="3"/>
  <c r="H60" i="3" l="1"/>
  <c r="F62" i="3"/>
  <c r="H43" i="3" l="1"/>
  <c r="F87" i="3"/>
  <c r="F77" i="3"/>
  <c r="H125" i="3"/>
  <c r="F101" i="3"/>
  <c r="F100" i="3"/>
  <c r="F120" i="3"/>
  <c r="F119" i="3"/>
  <c r="F115" i="3"/>
  <c r="H115" i="3"/>
  <c r="F118" i="3"/>
  <c r="F117" i="3"/>
  <c r="F116" i="3"/>
  <c r="H109" i="3"/>
  <c r="F111" i="3"/>
  <c r="F112" i="3"/>
  <c r="F113" i="3"/>
  <c r="F114" i="3"/>
  <c r="F110" i="3"/>
  <c r="H74" i="3"/>
  <c r="F78" i="3"/>
  <c r="F76" i="3"/>
  <c r="F75" i="3"/>
  <c r="H79" i="3"/>
  <c r="F86" i="3"/>
  <c r="F30" i="3"/>
  <c r="F63" i="3"/>
  <c r="F61" i="3"/>
  <c r="F59" i="3"/>
  <c r="F58" i="3"/>
  <c r="F57" i="3"/>
  <c r="F56" i="3"/>
  <c r="F55" i="3"/>
  <c r="F52" i="3"/>
  <c r="F51" i="3"/>
  <c r="F47" i="3"/>
  <c r="F44" i="3"/>
  <c r="H89" i="3" l="1"/>
  <c r="H113" i="1"/>
  <c r="H109" i="1"/>
  <c r="H103" i="1"/>
  <c r="H98" i="1"/>
  <c r="H96" i="1"/>
  <c r="F109" i="1"/>
  <c r="F103" i="1"/>
  <c r="F98" i="1"/>
  <c r="F96" i="1"/>
  <c r="H73" i="1"/>
  <c r="H56" i="1"/>
  <c r="H43" i="1"/>
  <c r="F43" i="1"/>
  <c r="H40" i="1"/>
  <c r="H32" i="1"/>
  <c r="F73" i="1"/>
  <c r="F56" i="1"/>
  <c r="F40" i="1"/>
  <c r="F32" i="1"/>
  <c r="H23" i="1"/>
  <c r="F23" i="1"/>
  <c r="D121" i="3"/>
  <c r="F121" i="3" s="1"/>
  <c r="D109" i="3"/>
  <c r="F109" i="3" s="1"/>
  <c r="D104" i="3"/>
  <c r="F104" i="3" s="1"/>
  <c r="D102" i="3"/>
  <c r="H95" i="3"/>
  <c r="F95" i="3"/>
  <c r="D95" i="3"/>
  <c r="D81" i="3"/>
  <c r="D80" i="3"/>
  <c r="D74" i="3"/>
  <c r="D60" i="3"/>
  <c r="D43" i="3"/>
  <c r="F43" i="3" s="1"/>
  <c r="D40" i="3"/>
  <c r="F40" i="3" s="1"/>
  <c r="D32" i="3"/>
  <c r="F32" i="3" s="1"/>
  <c r="D31" i="3"/>
  <c r="F31" i="3" s="1"/>
  <c r="D23" i="3"/>
  <c r="D79" i="3" l="1"/>
  <c r="F79" i="3" s="1"/>
  <c r="F60" i="3"/>
  <c r="F89" i="3" s="1"/>
  <c r="D125" i="3"/>
  <c r="F102" i="3"/>
  <c r="F125" i="3" s="1"/>
  <c r="F74" i="3"/>
  <c r="F83" i="1"/>
  <c r="D75" i="1"/>
  <c r="D89" i="3" l="1"/>
  <c r="D31" i="1"/>
  <c r="D43" i="1" l="1"/>
  <c r="D32" i="1" l="1"/>
  <c r="F113" i="1" l="1"/>
  <c r="D109" i="1"/>
  <c r="D103" i="1"/>
  <c r="D98" i="1"/>
  <c r="D96" i="1"/>
  <c r="D56" i="1"/>
  <c r="D74" i="1"/>
  <c r="D73" i="1" s="1"/>
  <c r="D70" i="1"/>
  <c r="D40" i="1"/>
  <c r="D83" i="1" l="1"/>
  <c r="D113" i="1"/>
  <c r="D23" i="1" l="1"/>
  <c r="H89" i="1" l="1"/>
  <c r="F89" i="1"/>
  <c r="D89" i="1"/>
  <c r="H83" i="1"/>
</calcChain>
</file>

<file path=xl/sharedStrings.xml><?xml version="1.0" encoding="utf-8"?>
<sst xmlns="http://schemas.openxmlformats.org/spreadsheetml/2006/main" count="1166" uniqueCount="232">
  <si>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</si>
  <si>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</si>
  <si>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</si>
  <si>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</si>
  <si>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</si>
  <si>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</si>
  <si>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</si>
  <si>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</si>
  <si>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</si>
  <si>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</si>
  <si>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</si>
  <si>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</si>
  <si>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</si>
  <si>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</si>
  <si>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</si>
  <si>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</si>
  <si>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</si>
  <si>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</si>
  <si>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</si>
  <si>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</si>
  <si>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</si>
  <si>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290.  Прочие расходы</t>
  </si>
  <si>
    <t>310. Увеличение стоимости основных средств</t>
  </si>
  <si>
    <t>340. Увеличение стоимости материальных запасов</t>
  </si>
  <si>
    <t xml:space="preserve">2.«Выплаты за счет субсидии на иные цели, всего» </t>
  </si>
  <si>
    <t>3. «Выплаты за счет поступлений от приносящей доход деятельности, всего»:</t>
  </si>
  <si>
    <t>Утверждено</t>
  </si>
  <si>
    <t>услуги интернет</t>
  </si>
  <si>
    <t>услуги междугородне связи</t>
  </si>
  <si>
    <t>плата за линию (январь-декабрь)</t>
  </si>
  <si>
    <t>плата за линию (июнь-август)</t>
  </si>
  <si>
    <t>местные телефоные соединения(июнь-август)</t>
  </si>
  <si>
    <t>повременная оплата</t>
  </si>
  <si>
    <t>электроэнергия</t>
  </si>
  <si>
    <t>услуги ассенизаторной машины(ЖБО)</t>
  </si>
  <si>
    <t>заправка картриджей</t>
  </si>
  <si>
    <t>гидравлическое испытание  отопительной системы</t>
  </si>
  <si>
    <t>уборка твердых одходов (ТБО)</t>
  </si>
  <si>
    <t>техническое обслуживание комплекса технический средств</t>
  </si>
  <si>
    <t>техническое обслуживание внутренней вентиляции</t>
  </si>
  <si>
    <t>измерение сопротивления изоляции электропроводки</t>
  </si>
  <si>
    <t>огнезащитная обработка деревянных контрукций</t>
  </si>
  <si>
    <t>услуги прачки</t>
  </si>
  <si>
    <t xml:space="preserve">обновление противопожарных полос 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</si>
  <si>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обработка,лабораторные исследование воды)</t>
  </si>
  <si>
    <t>обучение сотрудников (ГО и ЧС, пожарный минимум- 4 человека)</t>
  </si>
  <si>
    <t>медосмотр сотрудников- 8 чел.</t>
  </si>
  <si>
    <t>экспертиза сметной документации</t>
  </si>
  <si>
    <t>микроклимат, исскусственная освещенность, измерение МЭД,измерение ЭРОА помещений и освещенность территории лагеря</t>
  </si>
  <si>
    <t>оплата услуг на страхование гражданской ответственности владельцев транспортных средств</t>
  </si>
  <si>
    <t>услуги по уборке территории и  в 50 м зоне за территорией лагеря</t>
  </si>
  <si>
    <t>утилизация твердых отходов</t>
  </si>
  <si>
    <t>реагирование нарядов вневедомственной охраны</t>
  </si>
  <si>
    <t>вневедомственная охрана</t>
  </si>
  <si>
    <t>ультрофиолетовый излучатель в скважину</t>
  </si>
  <si>
    <t>тример</t>
  </si>
  <si>
    <t>кан.товар</t>
  </si>
  <si>
    <t>хоз.товар</t>
  </si>
  <si>
    <t>сан.техника</t>
  </si>
  <si>
    <t>зап.части на а/м УАЗ</t>
  </si>
  <si>
    <t>масло в котельную</t>
  </si>
  <si>
    <t xml:space="preserve">уголь </t>
  </si>
  <si>
    <t>бензин</t>
  </si>
  <si>
    <t>питание детей</t>
  </si>
  <si>
    <t>страхование детей</t>
  </si>
  <si>
    <t>медикаменты</t>
  </si>
  <si>
    <t>бутилированная вода</t>
  </si>
  <si>
    <t>питание сотрудников</t>
  </si>
  <si>
    <t>призы</t>
  </si>
  <si>
    <t>нгалог ЕСН 6%</t>
  </si>
  <si>
    <t>транспортный налог</t>
  </si>
  <si>
    <t>налог за использование водных ресурсов</t>
  </si>
  <si>
    <t>штраф, пени</t>
  </si>
  <si>
    <t>спотринвентарь</t>
  </si>
  <si>
    <t>подключение у интернету ООО "ВеСТКом"</t>
  </si>
  <si>
    <t xml:space="preserve">от   11.12.2017 года                                                                                                     № 10
</t>
  </si>
  <si>
    <t>Строка «Поступления, от доходов всего»  8741320,10  руб., в том числе:</t>
  </si>
  <si>
    <t>Строка «Выплаты по расходам, всего»  8741320,10  руб., в том числе:</t>
  </si>
  <si>
    <t>услуги автовышки для замены ламп ДРЛ по периметру территории лагеря</t>
  </si>
  <si>
    <t>текущие ремонты (ремонт корпусов -побечка, покраска,побелка малого зала в столовой)</t>
  </si>
  <si>
    <t>пеллеты</t>
  </si>
  <si>
    <t>питание детей  льготной категории (10 и 20%)</t>
  </si>
  <si>
    <t>питание детей при оплате по полной стоимости (100%)</t>
  </si>
  <si>
    <t>страхование детей  при оплате по полной стоимости (100%)</t>
  </si>
  <si>
    <t xml:space="preserve">обслуживание программ                      (1С-40000,00; АМБа-12000,00;Контур-8000,00;сайт-5000,0) </t>
  </si>
  <si>
    <t xml:space="preserve">Повестка дня
1.Утверждение план-графика по 223 ФЗ на 2018 год:
</t>
  </si>
  <si>
    <t>Ход заседания: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  перечень услуг для  включения в план-график по 223 ФЗ на 2018 год :
1) услуги на поставку электрической энергии (179000кВт/час на сумму 579876,00);
2) организация питания детей (247 чел по 370 руб. в день на сумму 1919190,00)</t>
  </si>
  <si>
    <t xml:space="preserve">Решили:  утвердить план-график по 223 ФЗ Муниципального автономного  учреждения  Детский оздоровительный лагерь «Спутник» на 2018 год.   </t>
  </si>
  <si>
    <t xml:space="preserve">от   28.12.2017 года                                                                                               № 11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</si>
  <si>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
3. Титова Ольга Васильевна    – представитель МАУ ДОЛ «Спутник»
4. Шипулин Вадим Геннадьевич     – представитель общественности
5. Слесарева Светлана Геннадьевна – представитель общественности
Отсутствует:  1 человек (Малышкина Наталья Дмитриевна)
</t>
  </si>
  <si>
    <t xml:space="preserve">Результаты голосования:  «за» - 5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</si>
  <si>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</si>
  <si>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
3. Титова Ольга Васильевна    – представитель МАУ ДОЛ «Спутник»
4. Шипулин Вадим Геннадьевич     – представитель общественности
5. Слесарева Светлана Геннадьевна – представитель общественности
Отсутствует: 1 человек (Малышкина Наталья Дмитриевна)
</t>
  </si>
  <si>
    <t xml:space="preserve">Результаты голосования:  «за» - 5   человек
  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</si>
  <si>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</si>
  <si>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>Строка «Выплаты по расходам, всего»  на 2018 г. и плановые периоды 2019-2020 гг. ,                    в том числе:</t>
  </si>
  <si>
    <t>Решили:  утвердить план финансово-хозяйственной деятельности Муниципального автономного  учреждения  Детский оздоровительный лагерь «Спутник» на 2018 год и плановый период 2019 и 2020 гг.</t>
  </si>
  <si>
    <t xml:space="preserve">Ход заседания: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изменение плана финансово-хозяйственной деятельности на 2018 год :
</t>
  </si>
  <si>
    <t xml:space="preserve">Решили:  утвердить изменение плана финансово-хозяйственной деятельности Муниципального автономного  учреждения  Детский оздоровительный лагерь «Спутник» на 2018 год.   </t>
  </si>
  <si>
    <t>Строка «Поступления, от доходов всего» на 2018 год и периоды 2019-2020 гг.,                           в том числе:</t>
  </si>
  <si>
    <t xml:space="preserve">Ход заседания: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  план финансово-хозяйственной деятельности на 2018 год и плановый период 2019-2020 гг. :
</t>
  </si>
  <si>
    <t xml:space="preserve">Повестка дня
1.Утверждение плана финансово-хозяйственной деятельности на 2018 год и плановый период 2019 -2020 гг.:
</t>
  </si>
  <si>
    <t xml:space="preserve">от   20.03.2018 года                                                                                                     № 1
</t>
  </si>
  <si>
    <t xml:space="preserve">Повестка дня
1.Утверждение изменения плана финансово-хозяйственной деятельности на 2018 год, в связи  с редакцией Приказа Минфина РФ от 27.12.2017 №255н изменение статьи 290 и изменение расходов по статье 225 (текущий ремонт столовой и корпусов).
</t>
  </si>
  <si>
    <t>ремонт забора</t>
  </si>
  <si>
    <t>кондиционер (2шт для склада сухих продуктов и овощного цеха)</t>
  </si>
  <si>
    <t>291.  Налоги, пошлины и сборы</t>
  </si>
  <si>
    <t>295. Другие экономические санкции (штрафы)</t>
  </si>
  <si>
    <t>296. Иные расходы (призы)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</si>
  <si>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</si>
  <si>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</si>
  <si>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>По данной статье произошло изменение в связи с редакцией Приказа Минфина России от 27.12.2017 № 255н</t>
  </si>
  <si>
    <t>По данной статье произошло уменьшение за счет изменения стоимости услуг</t>
  </si>
  <si>
    <t>По данной статье произошло увеличение согласно смет</t>
  </si>
  <si>
    <t>оборудование для тревожной кнопки</t>
  </si>
  <si>
    <t xml:space="preserve">По данной статье произошло увеличение в связи необходимотью регулирования температурного режима </t>
  </si>
  <si>
    <t>По данной статье произошло увеличение на основании необходимости установки прибора (письмо Нижнесергинского отдела вневедоственной охраны)</t>
  </si>
  <si>
    <t>По данной статье произошло уменьшение за счет изменения потребности в зимний период</t>
  </si>
  <si>
    <t>По данной статье произошло увеличение в связи увеличением стоимости услуг по Контуру и АМБе.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</si>
  <si>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</si>
  <si>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 xml:space="preserve"> корпус №2 (штукатурка,побелка)</t>
  </si>
  <si>
    <t>корпус №3 (штукатурка,побелка)</t>
  </si>
  <si>
    <t>столовая (штукатурка,побелка)</t>
  </si>
  <si>
    <t xml:space="preserve">текущие ремонты </t>
  </si>
  <si>
    <t>По данной статье произошло уменьшение в связи с ошибочным планированием (срок действия акта до мая 2019 года)</t>
  </si>
  <si>
    <t>По данной статье произошло перераспределения за счет увеличения расходов по статье 225 текущие ремонты</t>
  </si>
  <si>
    <t>По данной статье произошло уменьшение за счет изменения стоимости  товара</t>
  </si>
  <si>
    <t>По данной статье произошло уменьшение за счет уменьшения количества обучающихся</t>
  </si>
  <si>
    <t>По данной статье произошло увеличение в связи увеличением точек замеров для получения сан.-эпид.заключения</t>
  </si>
  <si>
    <t>По данной статье произошло уменьшение в связи с отсутствием потребности.</t>
  </si>
  <si>
    <t>По данной статье произошло уменьшение в связи с выполнением работ сотрудниками учреждения ( без автовышки)</t>
  </si>
  <si>
    <t>установка видеонаблюдения</t>
  </si>
  <si>
    <t xml:space="preserve">от   05.06.2018 года                                                                                                     № 2
</t>
  </si>
  <si>
    <t>Строка «Поступления, от доходов всего» 8838720,10  руб., в том числе:</t>
  </si>
  <si>
    <t>Строка «Выплаты по расходам, всего»  8838720,10  руб., в том числе:</t>
  </si>
  <si>
    <t>техническое обслуживание комплекса технический средств (пожарная и охраная сигнализации)</t>
  </si>
  <si>
    <t>По данной статье произошло увеличение за счет изменения стоимости услуг</t>
  </si>
  <si>
    <t>По данной статье произошло уменьшение за счет изменения объема услуг</t>
  </si>
  <si>
    <t>По данной статье произошло увеличение за счет изменения объема услуг</t>
  </si>
  <si>
    <t>По данной статье произошло увеличение за счет изменения объема услуг (обучение зам.директора по ВЧ)</t>
  </si>
  <si>
    <t>По данной статье произошло изменение согласно договора</t>
  </si>
  <si>
    <t>ремонт теплотрассы</t>
  </si>
  <si>
    <t>По данной статье произошло увеличение согласно предписания ПДН (приложение № 2)</t>
  </si>
  <si>
    <t xml:space="preserve">от  19.06.2018 года                                                                                                     № 3
</t>
  </si>
  <si>
    <t xml:space="preserve">Повестка дня
1.Утверждение изменения плана финансово-хозяйственной деятельности на 2018 год, в связи  с финансирование на ремонт помещений корпуса №2 и доплаты до минимального размера оплаты труда.
</t>
  </si>
  <si>
    <t>Строка «Поступления, от доходов всего» 9244629,02  руб., в том числе:</t>
  </si>
  <si>
    <t>Строка «Выплаты по расходам, всего»  9244629,02  руб., в том числе:</t>
  </si>
  <si>
    <t>ремонт помещений корпуса №2</t>
  </si>
  <si>
    <t>По данной статье произошло увеличение за счет дополнительного финансирования</t>
  </si>
  <si>
    <t>По данной статье произошло увеличение согласно акта обследования  теплотрассы(приложение № 1)</t>
  </si>
  <si>
    <t xml:space="preserve">Повестка дня
1.Утверждение изменения плана финансово-хозяйственной деятельности на 2018 год, в связи  с финансирование на ремонт теплотрассы  и изменением расходов по предпринимательской деятельности,согласно предписания ПДН.
</t>
  </si>
  <si>
    <t xml:space="preserve">от  20.08.2018 года                                                                                                     № 4
</t>
  </si>
  <si>
    <t>По данной статье произошло увеличение за счет выплаты заработной платы медицинскому работнику</t>
  </si>
  <si>
    <t xml:space="preserve">По данной статье произошло уменьшение за счет вычета суммы уплаты страховых взносов </t>
  </si>
  <si>
    <t>Строка «Поступления, от доходов всего» 9341263,84  руб., в том числе:</t>
  </si>
  <si>
    <t>Строка «Выплаты по расходам, всего»  9341263,84  руб., в том числе:</t>
  </si>
  <si>
    <t>Строка «Поступления, от доходов всего» 9193303,84  руб., в том числе:</t>
  </si>
  <si>
    <t>По данной статье произошло уменьшение за счет  количества сотрудников, питающихся в лагере</t>
  </si>
  <si>
    <t xml:space="preserve">Повестка дня
1.Утверждение изменения плана финансово-хозяйственной деятельности на 2018 год, в связи  с дополнительным финансирование для увеличения  оплаты труда в сумме 96634,82.
</t>
  </si>
  <si>
    <t>По данной статье произошло уменьшение за счет изменения стоимости товара</t>
  </si>
  <si>
    <t>По данной статье произошло увеличение за счет изменения стоимости товара (бензонасос для а/м УАЗ)</t>
  </si>
  <si>
    <t>По данной статье произошло уменьшение за счет изменения стоимости товара(смесители в душ и не приобрели унитаз)</t>
  </si>
  <si>
    <t>дрова</t>
  </si>
  <si>
    <t>По данной статье произошло увеличение за счет приобретения счетчика согласно приложения №1 к лицензии СВЕ №07842ВЭ Министерства природных ресурсов и экологии  СО пункт 10</t>
  </si>
  <si>
    <t>По данной статье произошло уменьшение  при расчете согласно приложения №1 к лицензии СВЕ №07842ВЭ Министерства природных ресурсов и экологии  СО пункт 6</t>
  </si>
  <si>
    <t>По данной статье произошло увеличение за счет дополнительного финансирования, увеличение минимальной оплаты труда</t>
  </si>
  <si>
    <t>По данной статье произошло увеличение за счет дополнительного финансирования на начисление  выплат по оплате труда.</t>
  </si>
  <si>
    <t>По данной статье произошло увеличение за счет ремонта котла в котельной</t>
  </si>
  <si>
    <t>гипсокартон</t>
  </si>
  <si>
    <t>установка счетчика на воду</t>
  </si>
  <si>
    <t>По данной статье произошло увеличение за счет приобретения дров для отопления помещения для сторожей.</t>
  </si>
  <si>
    <t>По данной статье произошло увеличение за счет приобретения труб, колодцев для ремонта теплотрассы</t>
  </si>
  <si>
    <t xml:space="preserve">По данной статье произошло увеличение за счет  расчета налога по а/м УАЗ </t>
  </si>
  <si>
    <t>По данной статье произошло уменьшение за счет уменьшения выставленных штрафных санкций Роспотребнадзора</t>
  </si>
  <si>
    <t>По данной статье произошло уменьшение за счет изменения потребления услуг</t>
  </si>
  <si>
    <t>По данной статье произошло увеличение за счет изменения потребления услуг</t>
  </si>
  <si>
    <t>По данной статье произошло увеличение за счет изменения стоимости товара</t>
  </si>
  <si>
    <t>По данной статье произошло увеличение за счет экономии денежных средств по  другим статьям (ремонт помешения корпуса №2)</t>
  </si>
  <si>
    <t>Строка «Выплаты по расходам, всего»  9892052,04  руб., в том числе:</t>
  </si>
  <si>
    <t>беседка</t>
  </si>
  <si>
    <t xml:space="preserve">По данной статье произошло увеличение финансирования для благоустройства территории </t>
  </si>
  <si>
    <t>По данной статье произошло увеличение за счет необходимости отопление здания столовой в зимний период (октябрь-март)</t>
  </si>
  <si>
    <t xml:space="preserve">
2.По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Положение о закупке товаров, работ, услуг для нужд МАУ ДОЛ "Спутник" по 223 ФЗ. 
</t>
  </si>
  <si>
    <t xml:space="preserve">Решили:  утвердить Положение о закупке товаров,работ, услуг для нужд Муниципального автономного  учреждения  Детский оздоровительный лагерь «Спутник» и ввести в действие с 01.01.2019 года.   </t>
  </si>
  <si>
    <t xml:space="preserve">от  17.10.2018 года                                                                                                     № 5
</t>
  </si>
  <si>
    <t>скамейки</t>
  </si>
  <si>
    <t>урны</t>
  </si>
  <si>
    <t>По данной статье произошло увеличение за счет экономии денежных средств по  ст.340</t>
  </si>
  <si>
    <t xml:space="preserve">Повестка дня
1.Утверждение изменения плана финансово-хозяйственной деятельности на 2018 год:                                    1) по приносящей доход деятельности, в связи  с уменьшением доходной части  за счет питания сотрудников на сумму 147960,00 руб.                                                                                                                           2)по муниципальному заданию, в связи  с увеличением  финансирования на сумму 698748,20 руб.(зар.плата, начисление на зар.плату,пеллеты, беседка)
                                                                                                                                                                                             2. Утверждение Положения о закупке товаров, работ, услуг для нужд МАУ ДОЛ "Спутник" по 223ФЗ.
</t>
  </si>
  <si>
    <t>По данной статье произошло уменьшение за счет изменения количества потребления</t>
  </si>
  <si>
    <t>По данной статье произошло увеличение за счет дополнительного финансирования в связи увеличением минимальной зар.платы</t>
  </si>
  <si>
    <t>Повестка дня
1.Утверждение изменения плана финансово-хозяйственной деятельности на 2018 год в связи  с экономией по статье 340.                                                                                                                                 
2.Согласование количества продажи путевок по полной стоимости.                                                            3.Утверждение плана финансово-хозяйственной деятельности на 2019 год.</t>
  </si>
  <si>
    <t>Ход заседания: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</si>
  <si>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изменение плана финансово-хозяйственной деятельности на 2018 год :
</t>
  </si>
  <si>
    <t>По данной статье произошло уменьшение за счет  количества потребления</t>
  </si>
  <si>
    <t>Решили:  утвердить продажу путевок по полной стоимости в количестве 65 штук.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</si>
  <si>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2019 год :
</t>
  </si>
  <si>
    <t>Строка «Поступления, от доходов всего» 10583245,70  руб., в том числе:</t>
  </si>
  <si>
    <t>Строка «Выплаты по расходам, всего»  10583245,70  руб., в том числе:</t>
  </si>
  <si>
    <t>местные телефонные соединения</t>
  </si>
  <si>
    <t>заправка огнетушителей</t>
  </si>
  <si>
    <t>ремонт пожарной сигнализации</t>
  </si>
  <si>
    <t>штукатурка,побелка в столовой,замена ламп в зале, установка вытяжки в посудомоечном цехе</t>
  </si>
  <si>
    <t>ремонт душевых (половая плитка)</t>
  </si>
  <si>
    <t>Медицинский осмотр сотрудников ( 9 человек), договора с Роспотребнадзором и Нижнесергинской ЦРБ</t>
  </si>
  <si>
    <t>227. Страхование</t>
  </si>
  <si>
    <t>сооружение для  установки СКУД</t>
  </si>
  <si>
    <t>спортинвентарь</t>
  </si>
  <si>
    <t>медицинские товары</t>
  </si>
  <si>
    <t xml:space="preserve">350. Приобретение  неисключительных прав на результаты интеллектуальной деятельности с неопределенным сроком полезного </t>
  </si>
  <si>
    <t>АМБа</t>
  </si>
  <si>
    <t>Контур-Экстерн</t>
  </si>
  <si>
    <t>сайт</t>
  </si>
  <si>
    <t>228. Услуги, работы для целей капитальных вложений</t>
  </si>
  <si>
    <t>СКУД</t>
  </si>
  <si>
    <t>ремонт туалетов (замена перегородок,установка дверей, укладка плитки на пол)</t>
  </si>
  <si>
    <t>перенос детской площадки</t>
  </si>
  <si>
    <t>изготовление площадки для установки бассейна</t>
  </si>
  <si>
    <t>организация питания детей     (65 чел.) по стоимости 100%</t>
  </si>
  <si>
    <t>организация питания детей     (223 чел.)</t>
  </si>
  <si>
    <t>страхование детей (288 чел.)</t>
  </si>
  <si>
    <t>холодильник бытовой</t>
  </si>
  <si>
    <t>триммер</t>
  </si>
  <si>
    <t>1С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</si>
  <si>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2019 год.   </t>
  </si>
  <si>
    <t xml:space="preserve">
2.По второму вопросу:  согласно заявок на приобретение путевок по полной стоимости директор Муниципального автономного  учреждения  Детский оздоровительный лагерь «Спутник» Фадеева Е.В.  предложила  рассмотреть возможность реализации путевок в количестве 65 штук.
</t>
  </si>
  <si>
    <t>По данной статье произошло уменьшение за счет экономии заработной платы машиниста котельной (установление не полного рабочего дня)</t>
  </si>
  <si>
    <t xml:space="preserve">По данной статье произошло уменьшение за счет экономии заработной платы </t>
  </si>
  <si>
    <t xml:space="preserve">от  07.12.2018 года                                                                                                     № 6
</t>
  </si>
  <si>
    <t xml:space="preserve">Повестка дня
1.Утверждение изменения плана финансово-хозяйственной деятельности на 2018 год в связи  с экономией по статье 340.                                                                                                                                 
</t>
  </si>
  <si>
    <t>По данной статье произошло уменьшение за счет экономии заработной платы (установление не полного рабочего дня)</t>
  </si>
  <si>
    <t xml:space="preserve">от  15.12.2018 года                                                                                                     № 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</si>
</sst>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0" fillId="0" borderId="0" xfId="0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/>
    <xf numFmtId="0" fontId="1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2" fontId="4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2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2" fontId="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2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2" fontId="12" fillId="0" borderId="4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2" fontId="3" fillId="0" borderId="2" xfId="0" applyNumberFormat="1" applyFont="1" applyBorder="1" applyAlignment="1"/>
    <xf numFmtId="2" fontId="3" fillId="0" borderId="4" xfId="0" applyNumberFormat="1" applyFont="1" applyBorder="1" applyAlignment="1"/>
    <xf numFmtId="0" fontId="4" fillId="0" borderId="1" xfId="0" applyFont="1" applyBorder="1" applyAlignment="1"/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/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2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" fontId="14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7" fillId="0" borderId="1" xfId="0" applyFont="1" applyBorder="1" applyAlignment="1"/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1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2" fontId="3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10" fillId="0" borderId="2" xfId="0" applyNumberFormat="1" applyFont="1" applyBorder="1" applyAlignment="1"/>
    <xf numFmtId="2" fontId="10" fillId="0" borderId="4" xfId="0" applyNumberFormat="1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/>
    <xf numFmtId="2" fontId="0" fillId="0" borderId="1" xfId="0" applyNumberFormat="1" applyBorder="1" applyAlignment="1"/>
    <xf numFmtId="2" fontId="12" fillId="0" borderId="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0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2" fontId="0" fillId="0" borderId="4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2" fontId="13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13" fillId="0" borderId="2" xfId="0" applyFont="1" applyBorder="1" applyAlignment="1"/>
    <xf numFmtId="0" fontId="13" fillId="0" borderId="4" xfId="0" applyFont="1" applyBorder="1" applyAlignment="1"/>
    <xf numFmtId="0" fontId="13" fillId="0" borderId="1" xfId="0" applyFont="1" applyBorder="1" applyAlignment="1"/>
    <xf numFmtId="0" fontId="0" fillId="0" borderId="8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0" fillId="0" borderId="8" xfId="0" applyBorder="1" applyAlignment="1">
      <alignment horizontal="justify"/>
    </xf>
    <xf numFmtId="0" fontId="0" fillId="0" borderId="0" xfId="0" applyAlignment="1">
      <alignment horizontal="justify"/>
    </xf>
    <xf numFmtId="0" fontId="0" fillId="0" borderId="9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11" xfId="0" applyBorder="1" applyAlignment="1">
      <alignment horizontal="justify"/>
    </xf>
    <xf numFmtId="0" fontId="0" fillId="0" borderId="12" xfId="0" applyBorder="1" applyAlignment="1">
      <alignment horizontal="justify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2" fontId="10" fillId="0" borderId="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 wrapText="1"/>
    </xf>
    <xf numFmtId="0" fontId="12" fillId="0" borderId="4" xfId="0" applyFont="1" applyBorder="1" applyAlignment="1"/>
    <xf numFmtId="0" fontId="0" fillId="0" borderId="4" xfId="0" applyBorder="1" applyAlignment="1"/>
    <xf numFmtId="2" fontId="12" fillId="0" borderId="4" xfId="0" applyNumberFormat="1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0" xfId="0" applyFont="1" applyAlignment="1">
      <alignment horizontal="left" wrapText="1"/>
    </xf>
    <xf numFmtId="0" fontId="0" fillId="0" borderId="2" xfId="0" applyBorder="1" applyAlignment="1"/>
    <xf numFmtId="0" fontId="0" fillId="0" borderId="3" xfId="0" applyBorder="1" applyAlignment="1"/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workbookViewId="0">
      <selection activeCell="A12" sqref="A12:I12"/>
    </sheetView>
  </sheetViews>
  <sheetFormatPr defaultRowHeight="15" x14ac:dyDescent="0.25"/>
  <cols>
    <col min="3" max="3" width="10.140625" customWidth="1"/>
    <col min="4" max="4" width="10.7109375" customWidth="1"/>
    <col min="5" max="5" width="10.42578125" customWidth="1"/>
    <col min="6" max="6" width="12.42578125" customWidth="1"/>
    <col min="7" max="7" width="10.85546875" customWidth="1"/>
    <col min="8" max="8" width="12.28515625" customWidth="1"/>
    <col min="9" max="9" width="9.42578125" customWidth="1"/>
  </cols>
  <sheetData>
    <row r="1" spans="1:9" ht="15.75" x14ac:dyDescent="0.25">
      <c r="A1" s="1"/>
    </row>
    <row r="2" spans="1:9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</row>
    <row r="3" spans="1:9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9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</row>
    <row r="5" spans="1:9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9" x14ac:dyDescent="0.25">
      <c r="A6" s="155" t="s">
        <v>75</v>
      </c>
      <c r="B6" s="156"/>
      <c r="C6" s="156"/>
      <c r="D6" s="156"/>
      <c r="E6" s="156"/>
      <c r="F6" s="156"/>
      <c r="G6" s="156"/>
      <c r="H6" s="156"/>
      <c r="I6" s="156"/>
    </row>
    <row r="7" spans="1:9" ht="15.75" x14ac:dyDescent="0.25">
      <c r="A7" s="149"/>
      <c r="B7" s="139"/>
      <c r="C7" s="139"/>
      <c r="D7" s="139"/>
      <c r="E7" s="139"/>
      <c r="F7" s="139"/>
      <c r="G7" s="139"/>
      <c r="H7" s="139"/>
      <c r="I7" s="139"/>
    </row>
    <row r="8" spans="1:9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</row>
    <row r="9" spans="1:9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9" ht="118.5" customHeight="1" x14ac:dyDescent="0.25">
      <c r="A10" s="157" t="s">
        <v>89</v>
      </c>
      <c r="B10" s="158"/>
      <c r="C10" s="158"/>
      <c r="D10" s="158"/>
      <c r="E10" s="158"/>
      <c r="F10" s="158"/>
      <c r="G10" s="158"/>
      <c r="H10" s="158"/>
      <c r="I10" s="158"/>
    </row>
    <row r="11" spans="1:9" ht="14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</row>
    <row r="12" spans="1:9" ht="38.25" customHeight="1" x14ac:dyDescent="0.25">
      <c r="A12" s="157" t="s">
        <v>101</v>
      </c>
      <c r="B12" s="158"/>
      <c r="C12" s="158"/>
      <c r="D12" s="158"/>
      <c r="E12" s="158"/>
      <c r="F12" s="158"/>
      <c r="G12" s="158"/>
      <c r="H12" s="158"/>
      <c r="I12" s="158"/>
    </row>
    <row r="13" spans="1:9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</row>
    <row r="14" spans="1:9" ht="73.5" customHeight="1" x14ac:dyDescent="0.25">
      <c r="A14" s="159" t="s">
        <v>100</v>
      </c>
      <c r="B14" s="160"/>
      <c r="C14" s="160"/>
      <c r="D14" s="160"/>
      <c r="E14" s="160"/>
      <c r="F14" s="160"/>
      <c r="G14" s="160"/>
      <c r="H14" s="160"/>
      <c r="I14" s="160"/>
    </row>
    <row r="15" spans="1:9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</row>
    <row r="16" spans="1:9" ht="25.5" customHeight="1" x14ac:dyDescent="0.25">
      <c r="A16" s="150" t="s">
        <v>99</v>
      </c>
      <c r="B16" s="151"/>
      <c r="C16" s="151"/>
      <c r="D16" s="151"/>
      <c r="E16" s="151"/>
      <c r="F16" s="151"/>
      <c r="G16" s="151"/>
      <c r="H16" s="151"/>
      <c r="I16" s="151"/>
    </row>
    <row r="17" spans="1:9" ht="15.75" x14ac:dyDescent="0.25">
      <c r="A17" s="4"/>
      <c r="B17" s="5"/>
      <c r="C17" s="5"/>
      <c r="D17" s="5"/>
      <c r="E17" s="5"/>
      <c r="F17" s="5"/>
      <c r="G17" s="5"/>
      <c r="H17" s="5"/>
      <c r="I17" s="5"/>
    </row>
    <row r="18" spans="1:9" ht="15.75" x14ac:dyDescent="0.25">
      <c r="A18" s="161"/>
      <c r="B18" s="162"/>
      <c r="C18" s="162"/>
      <c r="D18" s="163">
        <v>2018</v>
      </c>
      <c r="E18" s="163"/>
      <c r="F18" s="163">
        <v>2019</v>
      </c>
      <c r="G18" s="163"/>
      <c r="H18" s="161">
        <v>2020</v>
      </c>
      <c r="I18" s="163"/>
    </row>
    <row r="19" spans="1:9" ht="30" customHeight="1" x14ac:dyDescent="0.25">
      <c r="A19" s="153" t="s">
        <v>7</v>
      </c>
      <c r="B19" s="154"/>
      <c r="C19" s="154"/>
      <c r="D19" s="152">
        <v>7656482</v>
      </c>
      <c r="E19" s="152"/>
      <c r="F19" s="152">
        <v>7732971</v>
      </c>
      <c r="G19" s="152"/>
      <c r="H19" s="152">
        <v>7810352</v>
      </c>
      <c r="I19" s="152"/>
    </row>
    <row r="20" spans="1:9" ht="15.75" x14ac:dyDescent="0.25">
      <c r="A20" s="153" t="s">
        <v>8</v>
      </c>
      <c r="B20" s="154"/>
      <c r="C20" s="154"/>
      <c r="D20" s="152">
        <v>0</v>
      </c>
      <c r="E20" s="152"/>
      <c r="F20" s="152">
        <v>0</v>
      </c>
      <c r="G20" s="152"/>
      <c r="H20" s="172">
        <v>0</v>
      </c>
      <c r="I20" s="152"/>
    </row>
    <row r="21" spans="1:9" ht="15.75" x14ac:dyDescent="0.25">
      <c r="A21" s="153" t="s">
        <v>9</v>
      </c>
      <c r="B21" s="154"/>
      <c r="C21" s="154"/>
      <c r="D21" s="152">
        <v>0</v>
      </c>
      <c r="E21" s="152"/>
      <c r="F21" s="152">
        <v>0</v>
      </c>
      <c r="G21" s="152"/>
      <c r="H21" s="172">
        <v>0</v>
      </c>
      <c r="I21" s="152"/>
    </row>
    <row r="22" spans="1:9" ht="30" customHeight="1" x14ac:dyDescent="0.25">
      <c r="A22" s="175" t="s">
        <v>10</v>
      </c>
      <c r="B22" s="176"/>
      <c r="C22" s="177"/>
      <c r="D22" s="152">
        <v>1084838.1000000001</v>
      </c>
      <c r="E22" s="152"/>
      <c r="F22" s="152">
        <v>1126862.7</v>
      </c>
      <c r="G22" s="152"/>
      <c r="H22" s="169">
        <v>1170202.3</v>
      </c>
      <c r="I22" s="178"/>
    </row>
    <row r="23" spans="1:9" ht="15.75" x14ac:dyDescent="0.25">
      <c r="A23" s="161" t="s">
        <v>11</v>
      </c>
      <c r="B23" s="166"/>
      <c r="C23" s="166"/>
      <c r="D23" s="167">
        <f>D19+D20+D21+D22</f>
        <v>8741320.0999999996</v>
      </c>
      <c r="E23" s="163"/>
      <c r="F23" s="167">
        <f>SUM(F19:G22)</f>
        <v>8859833.6999999993</v>
      </c>
      <c r="G23" s="167"/>
      <c r="H23" s="168">
        <f>SUM(H19:I22)</f>
        <v>8980554.3000000007</v>
      </c>
      <c r="I23" s="167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ht="33.75" customHeight="1" x14ac:dyDescent="0.25">
      <c r="A25" s="150" t="s">
        <v>95</v>
      </c>
      <c r="B25" s="151"/>
      <c r="C25" s="151"/>
      <c r="D25" s="151"/>
      <c r="E25" s="151"/>
      <c r="F25" s="151"/>
      <c r="G25" s="151"/>
      <c r="H25" s="151"/>
      <c r="I25" s="151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</row>
    <row r="28" spans="1:9" ht="10.5" customHeight="1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s="7" customFormat="1" x14ac:dyDescent="0.25">
      <c r="A29" s="171"/>
      <c r="B29" s="171"/>
      <c r="C29" s="171"/>
      <c r="D29" s="163">
        <v>2018</v>
      </c>
      <c r="E29" s="163"/>
      <c r="F29" s="163">
        <v>2019</v>
      </c>
      <c r="G29" s="163"/>
      <c r="H29" s="163">
        <v>2020</v>
      </c>
      <c r="I29" s="180"/>
    </row>
    <row r="30" spans="1:9" s="7" customFormat="1" x14ac:dyDescent="0.25">
      <c r="A30" s="179" t="s">
        <v>15</v>
      </c>
      <c r="B30" s="179"/>
      <c r="C30" s="179"/>
      <c r="D30" s="129">
        <v>3064930.92</v>
      </c>
      <c r="E30" s="130"/>
      <c r="F30" s="124">
        <v>3178332.62</v>
      </c>
      <c r="G30" s="184"/>
      <c r="H30" s="181">
        <v>3211699.75</v>
      </c>
      <c r="I30" s="182"/>
    </row>
    <row r="31" spans="1:9" s="7" customFormat="1" ht="31.5" customHeight="1" x14ac:dyDescent="0.25">
      <c r="A31" s="126" t="s">
        <v>16</v>
      </c>
      <c r="B31" s="127"/>
      <c r="C31" s="128"/>
      <c r="D31" s="185">
        <f>D30*30.2%-0.01</f>
        <v>925609.12783999997</v>
      </c>
      <c r="E31" s="186"/>
      <c r="F31" s="124">
        <v>959856.46</v>
      </c>
      <c r="G31" s="184"/>
      <c r="H31" s="181">
        <v>969933.33</v>
      </c>
      <c r="I31" s="182"/>
    </row>
    <row r="32" spans="1:9" s="7" customFormat="1" x14ac:dyDescent="0.25">
      <c r="A32" s="179" t="s">
        <v>18</v>
      </c>
      <c r="B32" s="179"/>
      <c r="C32" s="179"/>
      <c r="D32" s="129">
        <f>SUM(D33:E39)</f>
        <v>27560</v>
      </c>
      <c r="E32" s="130"/>
      <c r="F32" s="169">
        <f>SUM(F33:G39)</f>
        <v>22560</v>
      </c>
      <c r="G32" s="170"/>
      <c r="H32" s="152">
        <f>SUM(H33:I39)</f>
        <v>22560</v>
      </c>
      <c r="I32" s="183"/>
    </row>
    <row r="33" spans="1:9" s="7" customFormat="1" x14ac:dyDescent="0.25">
      <c r="A33" s="131" t="s">
        <v>74</v>
      </c>
      <c r="B33" s="173"/>
      <c r="C33" s="174"/>
      <c r="D33" s="119">
        <v>5000</v>
      </c>
      <c r="E33" s="120"/>
      <c r="F33" s="124"/>
      <c r="G33" s="125"/>
      <c r="H33" s="163"/>
      <c r="I33" s="180"/>
    </row>
    <row r="34" spans="1:9" s="7" customFormat="1" x14ac:dyDescent="0.25">
      <c r="A34" s="131" t="s">
        <v>27</v>
      </c>
      <c r="B34" s="173"/>
      <c r="C34" s="174"/>
      <c r="D34" s="119">
        <v>14400</v>
      </c>
      <c r="E34" s="120"/>
      <c r="F34" s="122">
        <v>14400</v>
      </c>
      <c r="G34" s="123"/>
      <c r="H34" s="122">
        <v>14400</v>
      </c>
      <c r="I34" s="123"/>
    </row>
    <row r="35" spans="1:9" s="7" customFormat="1" x14ac:dyDescent="0.25">
      <c r="A35" s="131" t="s">
        <v>28</v>
      </c>
      <c r="B35" s="173"/>
      <c r="C35" s="174"/>
      <c r="D35" s="119">
        <v>1680</v>
      </c>
      <c r="E35" s="120"/>
      <c r="F35" s="122">
        <v>1680</v>
      </c>
      <c r="G35" s="123"/>
      <c r="H35" s="122">
        <v>1680</v>
      </c>
      <c r="I35" s="123"/>
    </row>
    <row r="36" spans="1:9" s="7" customFormat="1" x14ac:dyDescent="0.25">
      <c r="A36" s="131" t="s">
        <v>29</v>
      </c>
      <c r="B36" s="173"/>
      <c r="C36" s="174"/>
      <c r="D36" s="119">
        <v>2640</v>
      </c>
      <c r="E36" s="120"/>
      <c r="F36" s="122">
        <v>2640</v>
      </c>
      <c r="G36" s="123"/>
      <c r="H36" s="122">
        <v>2640</v>
      </c>
      <c r="I36" s="123"/>
    </row>
    <row r="37" spans="1:9" s="7" customFormat="1" x14ac:dyDescent="0.25">
      <c r="A37" s="131" t="s">
        <v>30</v>
      </c>
      <c r="B37" s="173"/>
      <c r="C37" s="174"/>
      <c r="D37" s="119">
        <v>1320</v>
      </c>
      <c r="E37" s="120"/>
      <c r="F37" s="122">
        <v>1320</v>
      </c>
      <c r="G37" s="123"/>
      <c r="H37" s="122">
        <v>1320</v>
      </c>
      <c r="I37" s="123"/>
    </row>
    <row r="38" spans="1:9" s="7" customFormat="1" ht="24" customHeight="1" x14ac:dyDescent="0.25">
      <c r="A38" s="116" t="s">
        <v>31</v>
      </c>
      <c r="B38" s="146"/>
      <c r="C38" s="147"/>
      <c r="D38" s="119">
        <v>1680</v>
      </c>
      <c r="E38" s="120"/>
      <c r="F38" s="122">
        <v>1680</v>
      </c>
      <c r="G38" s="123"/>
      <c r="H38" s="122">
        <v>1680</v>
      </c>
      <c r="I38" s="123"/>
    </row>
    <row r="39" spans="1:9" s="7" customFormat="1" x14ac:dyDescent="0.25">
      <c r="A39" s="131" t="s">
        <v>32</v>
      </c>
      <c r="B39" s="173"/>
      <c r="C39" s="174"/>
      <c r="D39" s="119">
        <v>840</v>
      </c>
      <c r="E39" s="120"/>
      <c r="F39" s="122">
        <v>840</v>
      </c>
      <c r="G39" s="123"/>
      <c r="H39" s="122">
        <v>840</v>
      </c>
      <c r="I39" s="123"/>
    </row>
    <row r="40" spans="1:9" s="7" customFormat="1" ht="29.25" customHeight="1" x14ac:dyDescent="0.25">
      <c r="A40" s="126" t="s">
        <v>17</v>
      </c>
      <c r="B40" s="127"/>
      <c r="C40" s="128"/>
      <c r="D40" s="129">
        <f>SUM(D41:E42)</f>
        <v>582676</v>
      </c>
      <c r="E40" s="130"/>
      <c r="F40" s="129">
        <f>SUM(F41:G42)</f>
        <v>597676</v>
      </c>
      <c r="G40" s="164"/>
      <c r="H40" s="129">
        <f>SUM(H41:I42)</f>
        <v>597676</v>
      </c>
      <c r="I40" s="164"/>
    </row>
    <row r="41" spans="1:9" s="7" customFormat="1" ht="15" customHeight="1" x14ac:dyDescent="0.25">
      <c r="A41" s="116" t="s">
        <v>33</v>
      </c>
      <c r="B41" s="117"/>
      <c r="C41" s="118"/>
      <c r="D41" s="119">
        <v>579876</v>
      </c>
      <c r="E41" s="120"/>
      <c r="F41" s="122">
        <v>594676</v>
      </c>
      <c r="G41" s="123"/>
      <c r="H41" s="122">
        <v>594676</v>
      </c>
      <c r="I41" s="123"/>
    </row>
    <row r="42" spans="1:9" s="7" customFormat="1" ht="24" customHeight="1" x14ac:dyDescent="0.25">
      <c r="A42" s="116" t="s">
        <v>34</v>
      </c>
      <c r="B42" s="117"/>
      <c r="C42" s="118"/>
      <c r="D42" s="119">
        <v>2800</v>
      </c>
      <c r="E42" s="120"/>
      <c r="F42" s="122">
        <v>3000</v>
      </c>
      <c r="G42" s="123"/>
      <c r="H42" s="122">
        <v>3000</v>
      </c>
      <c r="I42" s="123"/>
    </row>
    <row r="43" spans="1:9" s="7" customFormat="1" ht="30.75" customHeight="1" x14ac:dyDescent="0.25">
      <c r="A43" s="126" t="s">
        <v>19</v>
      </c>
      <c r="B43" s="127"/>
      <c r="C43" s="128"/>
      <c r="D43" s="129">
        <f>SUM(D44:E55)</f>
        <v>568229.35</v>
      </c>
      <c r="E43" s="130"/>
      <c r="F43" s="129">
        <f>SUM(F44:G55)</f>
        <v>589229.35</v>
      </c>
      <c r="G43" s="164"/>
      <c r="H43" s="129">
        <f>SUM(H44:I55)</f>
        <v>573166.35</v>
      </c>
      <c r="I43" s="196"/>
    </row>
    <row r="44" spans="1:9" s="7" customFormat="1" ht="24" customHeight="1" x14ac:dyDescent="0.25">
      <c r="A44" s="116" t="s">
        <v>36</v>
      </c>
      <c r="B44" s="117"/>
      <c r="C44" s="118"/>
      <c r="D44" s="140">
        <v>22826</v>
      </c>
      <c r="E44" s="141"/>
      <c r="F44" s="122">
        <v>22820</v>
      </c>
      <c r="G44" s="142"/>
      <c r="H44" s="122">
        <v>22900</v>
      </c>
      <c r="I44" s="142"/>
    </row>
    <row r="45" spans="1:9" s="7" customFormat="1" ht="15" customHeight="1" x14ac:dyDescent="0.25">
      <c r="A45" s="116" t="s">
        <v>37</v>
      </c>
      <c r="B45" s="117"/>
      <c r="C45" s="118"/>
      <c r="D45" s="140">
        <v>57600</v>
      </c>
      <c r="E45" s="141"/>
      <c r="F45" s="122">
        <v>60000</v>
      </c>
      <c r="G45" s="142"/>
      <c r="H45" s="122">
        <v>60000</v>
      </c>
      <c r="I45" s="142"/>
    </row>
    <row r="46" spans="1:9" s="7" customFormat="1" ht="24" customHeight="1" x14ac:dyDescent="0.25">
      <c r="A46" s="116" t="s">
        <v>38</v>
      </c>
      <c r="B46" s="117"/>
      <c r="C46" s="118"/>
      <c r="D46" s="140">
        <v>7500</v>
      </c>
      <c r="E46" s="141"/>
      <c r="F46" s="122">
        <v>7500</v>
      </c>
      <c r="G46" s="142"/>
      <c r="H46" s="122">
        <v>7500</v>
      </c>
      <c r="I46" s="142"/>
    </row>
    <row r="47" spans="1:9" s="7" customFormat="1" ht="25.5" customHeight="1" x14ac:dyDescent="0.25">
      <c r="A47" s="116" t="s">
        <v>39</v>
      </c>
      <c r="B47" s="117"/>
      <c r="C47" s="118"/>
      <c r="D47" s="140">
        <v>8000</v>
      </c>
      <c r="E47" s="141"/>
      <c r="F47" s="122">
        <v>10000</v>
      </c>
      <c r="G47" s="142"/>
      <c r="H47" s="122">
        <v>10000</v>
      </c>
      <c r="I47" s="142"/>
    </row>
    <row r="48" spans="1:9" s="7" customFormat="1" ht="117" customHeight="1" x14ac:dyDescent="0.25">
      <c r="A48" s="116" t="s">
        <v>44</v>
      </c>
      <c r="B48" s="117"/>
      <c r="C48" s="118"/>
      <c r="D48" s="140">
        <v>108303.35</v>
      </c>
      <c r="E48" s="141"/>
      <c r="F48" s="119">
        <v>115009.35</v>
      </c>
      <c r="G48" s="145"/>
      <c r="H48" s="119">
        <v>120066.35</v>
      </c>
      <c r="I48" s="145"/>
    </row>
    <row r="49" spans="1:9" s="7" customFormat="1" ht="15" customHeight="1" x14ac:dyDescent="0.25">
      <c r="A49" s="116" t="s">
        <v>42</v>
      </c>
      <c r="B49" s="117"/>
      <c r="C49" s="118"/>
      <c r="D49" s="140">
        <v>65000</v>
      </c>
      <c r="E49" s="141"/>
      <c r="F49" s="122">
        <v>70000</v>
      </c>
      <c r="G49" s="142"/>
      <c r="H49" s="122">
        <v>70000</v>
      </c>
      <c r="I49" s="142"/>
    </row>
    <row r="50" spans="1:9" s="7" customFormat="1" ht="15" customHeight="1" x14ac:dyDescent="0.25">
      <c r="A50" s="116" t="s">
        <v>35</v>
      </c>
      <c r="B50" s="117"/>
      <c r="C50" s="118"/>
      <c r="D50" s="140">
        <v>2000</v>
      </c>
      <c r="E50" s="141"/>
      <c r="F50" s="122">
        <v>2000</v>
      </c>
      <c r="G50" s="142"/>
      <c r="H50" s="122">
        <v>2000</v>
      </c>
      <c r="I50" s="142"/>
    </row>
    <row r="51" spans="1:9" s="7" customFormat="1" ht="24.75" customHeight="1" x14ac:dyDescent="0.25">
      <c r="A51" s="116" t="s">
        <v>41</v>
      </c>
      <c r="B51" s="117"/>
      <c r="C51" s="118"/>
      <c r="D51" s="140">
        <v>40000</v>
      </c>
      <c r="E51" s="141"/>
      <c r="F51" s="122"/>
      <c r="G51" s="142"/>
      <c r="H51" s="122"/>
      <c r="I51" s="142"/>
    </row>
    <row r="52" spans="1:9" s="7" customFormat="1" ht="22.5" customHeight="1" x14ac:dyDescent="0.25">
      <c r="A52" s="116" t="s">
        <v>40</v>
      </c>
      <c r="B52" s="146"/>
      <c r="C52" s="147"/>
      <c r="D52" s="140">
        <v>12000</v>
      </c>
      <c r="E52" s="148"/>
      <c r="F52" s="122">
        <v>15000</v>
      </c>
      <c r="G52" s="142"/>
      <c r="H52" s="122">
        <v>15000</v>
      </c>
      <c r="I52" s="142"/>
    </row>
    <row r="53" spans="1:9" s="7" customFormat="1" ht="24.75" customHeight="1" x14ac:dyDescent="0.25">
      <c r="A53" s="116" t="s">
        <v>43</v>
      </c>
      <c r="B53" s="117"/>
      <c r="C53" s="118"/>
      <c r="D53" s="140">
        <v>20000</v>
      </c>
      <c r="E53" s="141"/>
      <c r="F53" s="122">
        <v>25000</v>
      </c>
      <c r="G53" s="142"/>
      <c r="H53" s="122">
        <v>25000</v>
      </c>
      <c r="I53" s="142"/>
    </row>
    <row r="54" spans="1:9" s="7" customFormat="1" ht="24.75" customHeight="1" x14ac:dyDescent="0.25">
      <c r="A54" s="116" t="s">
        <v>78</v>
      </c>
      <c r="B54" s="143"/>
      <c r="C54" s="144"/>
      <c r="D54" s="140">
        <v>25000</v>
      </c>
      <c r="E54" s="141"/>
      <c r="F54" s="122"/>
      <c r="G54" s="142"/>
      <c r="H54" s="122"/>
      <c r="I54" s="142"/>
    </row>
    <row r="55" spans="1:9" s="7" customFormat="1" ht="48" customHeight="1" x14ac:dyDescent="0.25">
      <c r="A55" s="116" t="s">
        <v>79</v>
      </c>
      <c r="B55" s="117"/>
      <c r="C55" s="118"/>
      <c r="D55" s="140">
        <v>200000</v>
      </c>
      <c r="E55" s="141"/>
      <c r="F55" s="119">
        <v>261900</v>
      </c>
      <c r="G55" s="145"/>
      <c r="H55" s="119">
        <v>240700</v>
      </c>
      <c r="I55" s="145"/>
    </row>
    <row r="56" spans="1:9" s="7" customFormat="1" ht="30.75" customHeight="1" x14ac:dyDescent="0.25">
      <c r="A56" s="126" t="s">
        <v>20</v>
      </c>
      <c r="B56" s="127"/>
      <c r="C56" s="128"/>
      <c r="D56" s="129">
        <f>SUM(D57:E68)</f>
        <v>1886457.04</v>
      </c>
      <c r="E56" s="130"/>
      <c r="F56" s="129">
        <f>SUM(F57:G68)</f>
        <v>1934227.04</v>
      </c>
      <c r="G56" s="130"/>
      <c r="H56" s="129">
        <f>SUM(H57:I68)</f>
        <v>2014227.04</v>
      </c>
      <c r="I56" s="130"/>
    </row>
    <row r="57" spans="1:9" s="7" customFormat="1" ht="52.5" customHeight="1" x14ac:dyDescent="0.25">
      <c r="A57" s="116" t="s">
        <v>84</v>
      </c>
      <c r="B57" s="117"/>
      <c r="C57" s="118"/>
      <c r="D57" s="119">
        <v>65000</v>
      </c>
      <c r="E57" s="120"/>
      <c r="F57" s="119">
        <v>65000</v>
      </c>
      <c r="G57" s="121"/>
      <c r="H57" s="119">
        <v>70000</v>
      </c>
      <c r="I57" s="121"/>
    </row>
    <row r="58" spans="1:9" s="7" customFormat="1" ht="15" customHeight="1" x14ac:dyDescent="0.25">
      <c r="A58" s="116" t="s">
        <v>46</v>
      </c>
      <c r="B58" s="117"/>
      <c r="C58" s="118"/>
      <c r="D58" s="119">
        <v>23944</v>
      </c>
      <c r="E58" s="120"/>
      <c r="F58" s="119">
        <v>25027.040000000001</v>
      </c>
      <c r="G58" s="121"/>
      <c r="H58" s="119">
        <v>26227.040000000001</v>
      </c>
      <c r="I58" s="121"/>
    </row>
    <row r="59" spans="1:9" s="7" customFormat="1" ht="25.5" customHeight="1" x14ac:dyDescent="0.25">
      <c r="A59" s="116" t="s">
        <v>45</v>
      </c>
      <c r="B59" s="117"/>
      <c r="C59" s="118"/>
      <c r="D59" s="119">
        <v>12000</v>
      </c>
      <c r="E59" s="120"/>
      <c r="F59" s="119"/>
      <c r="G59" s="121"/>
      <c r="H59" s="119">
        <v>6000</v>
      </c>
      <c r="I59" s="121"/>
    </row>
    <row r="60" spans="1:9" s="7" customFormat="1" ht="23.25" customHeight="1" x14ac:dyDescent="0.25">
      <c r="A60" s="116" t="s">
        <v>47</v>
      </c>
      <c r="B60" s="117"/>
      <c r="C60" s="118"/>
      <c r="D60" s="119">
        <v>6600</v>
      </c>
      <c r="E60" s="120"/>
      <c r="F60" s="119"/>
      <c r="G60" s="121"/>
      <c r="H60" s="119">
        <v>4000</v>
      </c>
      <c r="I60" s="121"/>
    </row>
    <row r="61" spans="1:9" s="7" customFormat="1" ht="37.5" customHeight="1" x14ac:dyDescent="0.25">
      <c r="A61" s="116" t="s">
        <v>48</v>
      </c>
      <c r="B61" s="117"/>
      <c r="C61" s="118"/>
      <c r="D61" s="119">
        <v>10163.040000000001</v>
      </c>
      <c r="E61" s="120"/>
      <c r="F61" s="119">
        <v>15000</v>
      </c>
      <c r="G61" s="121"/>
      <c r="H61" s="119">
        <v>15000</v>
      </c>
      <c r="I61" s="121"/>
    </row>
    <row r="62" spans="1:9" s="7" customFormat="1" ht="25.5" customHeight="1" x14ac:dyDescent="0.25">
      <c r="A62" s="116" t="s">
        <v>49</v>
      </c>
      <c r="B62" s="117"/>
      <c r="C62" s="118"/>
      <c r="D62" s="119">
        <v>9000</v>
      </c>
      <c r="E62" s="120"/>
      <c r="F62" s="119">
        <v>9000</v>
      </c>
      <c r="G62" s="121"/>
      <c r="H62" s="119">
        <v>9000</v>
      </c>
      <c r="I62" s="121"/>
    </row>
    <row r="63" spans="1:9" s="7" customFormat="1" ht="21.75" customHeight="1" x14ac:dyDescent="0.25">
      <c r="A63" s="116" t="s">
        <v>50</v>
      </c>
      <c r="B63" s="117"/>
      <c r="C63" s="118"/>
      <c r="D63" s="119">
        <v>30000</v>
      </c>
      <c r="E63" s="120"/>
      <c r="F63" s="119">
        <v>30000</v>
      </c>
      <c r="G63" s="121"/>
      <c r="H63" s="119">
        <v>30000</v>
      </c>
      <c r="I63" s="121"/>
    </row>
    <row r="64" spans="1:9" s="7" customFormat="1" ht="15" customHeight="1" x14ac:dyDescent="0.25">
      <c r="A64" s="116" t="s">
        <v>51</v>
      </c>
      <c r="B64" s="117"/>
      <c r="C64" s="118"/>
      <c r="D64" s="119">
        <v>19680</v>
      </c>
      <c r="E64" s="120"/>
      <c r="F64" s="119">
        <v>25000</v>
      </c>
      <c r="G64" s="121"/>
      <c r="H64" s="119">
        <v>30000</v>
      </c>
      <c r="I64" s="121"/>
    </row>
    <row r="65" spans="1:9" s="7" customFormat="1" ht="21.75" customHeight="1" x14ac:dyDescent="0.25">
      <c r="A65" s="116" t="s">
        <v>52</v>
      </c>
      <c r="B65" s="117"/>
      <c r="C65" s="118"/>
      <c r="D65" s="119">
        <v>36000</v>
      </c>
      <c r="E65" s="120"/>
      <c r="F65" s="119">
        <v>38000</v>
      </c>
      <c r="G65" s="121"/>
      <c r="H65" s="119">
        <v>40000</v>
      </c>
      <c r="I65" s="121"/>
    </row>
    <row r="66" spans="1:9" s="7" customFormat="1" ht="15" customHeight="1" x14ac:dyDescent="0.25">
      <c r="A66" s="116" t="s">
        <v>53</v>
      </c>
      <c r="B66" s="117"/>
      <c r="C66" s="118"/>
      <c r="D66" s="119">
        <v>150000</v>
      </c>
      <c r="E66" s="120"/>
      <c r="F66" s="119">
        <v>150000</v>
      </c>
      <c r="G66" s="121"/>
      <c r="H66" s="119">
        <v>159970</v>
      </c>
      <c r="I66" s="121"/>
    </row>
    <row r="67" spans="1:9" s="7" customFormat="1" ht="15" customHeight="1" x14ac:dyDescent="0.25">
      <c r="A67" s="116" t="s">
        <v>63</v>
      </c>
      <c r="B67" s="117"/>
      <c r="C67" s="118"/>
      <c r="D67" s="119">
        <v>1515150</v>
      </c>
      <c r="E67" s="120"/>
      <c r="F67" s="119">
        <v>1567200</v>
      </c>
      <c r="G67" s="121"/>
      <c r="H67" s="119">
        <v>1614030</v>
      </c>
      <c r="I67" s="121"/>
    </row>
    <row r="68" spans="1:9" s="7" customFormat="1" ht="15" customHeight="1" x14ac:dyDescent="0.25">
      <c r="A68" s="116" t="s">
        <v>64</v>
      </c>
      <c r="B68" s="117"/>
      <c r="C68" s="118"/>
      <c r="D68" s="119">
        <v>8920</v>
      </c>
      <c r="E68" s="120"/>
      <c r="F68" s="119">
        <v>10000</v>
      </c>
      <c r="G68" s="121"/>
      <c r="H68" s="119">
        <v>10000</v>
      </c>
      <c r="I68" s="121"/>
    </row>
    <row r="69" spans="1:9" s="7" customFormat="1" x14ac:dyDescent="0.25">
      <c r="A69" s="126" t="s">
        <v>21</v>
      </c>
      <c r="B69" s="127"/>
      <c r="C69" s="128"/>
      <c r="D69" s="129"/>
      <c r="E69" s="130"/>
      <c r="F69" s="124"/>
      <c r="G69" s="184"/>
      <c r="H69" s="163"/>
      <c r="I69" s="180"/>
    </row>
    <row r="70" spans="1:9" s="7" customFormat="1" ht="45.75" customHeight="1" x14ac:dyDescent="0.25">
      <c r="A70" s="126" t="s">
        <v>22</v>
      </c>
      <c r="B70" s="127"/>
      <c r="C70" s="128"/>
      <c r="D70" s="129">
        <f>SUM(D71:E72)</f>
        <v>30000</v>
      </c>
      <c r="E70" s="130"/>
      <c r="F70" s="129">
        <v>30000</v>
      </c>
      <c r="G70" s="130"/>
      <c r="H70" s="163"/>
      <c r="I70" s="180"/>
    </row>
    <row r="71" spans="1:9" s="7" customFormat="1" ht="24" customHeight="1" x14ac:dyDescent="0.25">
      <c r="A71" s="116" t="s">
        <v>54</v>
      </c>
      <c r="B71" s="117"/>
      <c r="C71" s="118"/>
      <c r="D71" s="119">
        <v>15000</v>
      </c>
      <c r="E71" s="120"/>
      <c r="F71" s="124"/>
      <c r="G71" s="125"/>
      <c r="H71" s="163"/>
      <c r="I71" s="180"/>
    </row>
    <row r="72" spans="1:9" s="7" customFormat="1" ht="15" customHeight="1" x14ac:dyDescent="0.25">
      <c r="A72" s="116" t="s">
        <v>55</v>
      </c>
      <c r="B72" s="117"/>
      <c r="C72" s="118"/>
      <c r="D72" s="119">
        <v>15000</v>
      </c>
      <c r="E72" s="120"/>
      <c r="F72" s="124"/>
      <c r="G72" s="125"/>
      <c r="H72" s="163"/>
      <c r="I72" s="180"/>
    </row>
    <row r="73" spans="1:9" s="7" customFormat="1" ht="43.5" customHeight="1" x14ac:dyDescent="0.25">
      <c r="A73" s="126" t="s">
        <v>23</v>
      </c>
      <c r="B73" s="127"/>
      <c r="C73" s="128"/>
      <c r="D73" s="129">
        <f>SUM(D74:E82)</f>
        <v>571019.55999999994</v>
      </c>
      <c r="E73" s="130"/>
      <c r="F73" s="129">
        <f>SUM(F74:G82)</f>
        <v>421089.53</v>
      </c>
      <c r="G73" s="130"/>
      <c r="H73" s="129">
        <f>SUM(H74:I82)</f>
        <v>421089.53</v>
      </c>
      <c r="I73" s="130"/>
    </row>
    <row r="74" spans="1:9" s="7" customFormat="1" ht="15" customHeight="1" x14ac:dyDescent="0.25">
      <c r="A74" s="116" t="s">
        <v>56</v>
      </c>
      <c r="B74" s="117"/>
      <c r="C74" s="118"/>
      <c r="D74" s="119">
        <f>11140</f>
        <v>11140</v>
      </c>
      <c r="E74" s="120"/>
      <c r="F74" s="122">
        <v>1089.53</v>
      </c>
      <c r="G74" s="123"/>
      <c r="H74" s="122">
        <v>1089.53</v>
      </c>
      <c r="I74" s="123"/>
    </row>
    <row r="75" spans="1:9" s="7" customFormat="1" ht="15" customHeight="1" x14ac:dyDescent="0.25">
      <c r="A75" s="116" t="s">
        <v>57</v>
      </c>
      <c r="B75" s="117"/>
      <c r="C75" s="118"/>
      <c r="D75" s="119">
        <f>32865.11+7770.02</f>
        <v>40635.130000000005</v>
      </c>
      <c r="E75" s="120"/>
      <c r="F75" s="122"/>
      <c r="G75" s="123"/>
      <c r="H75" s="122"/>
      <c r="I75" s="123"/>
    </row>
    <row r="76" spans="1:9" s="7" customFormat="1" ht="15" customHeight="1" x14ac:dyDescent="0.25">
      <c r="A76" s="116" t="s">
        <v>58</v>
      </c>
      <c r="B76" s="117"/>
      <c r="C76" s="118"/>
      <c r="D76" s="119">
        <v>8832.4699999999993</v>
      </c>
      <c r="E76" s="120"/>
      <c r="F76" s="122"/>
      <c r="G76" s="123"/>
      <c r="H76" s="122"/>
      <c r="I76" s="123"/>
    </row>
    <row r="77" spans="1:9" s="7" customFormat="1" ht="15" customHeight="1" x14ac:dyDescent="0.25">
      <c r="A77" s="116" t="s">
        <v>59</v>
      </c>
      <c r="B77" s="117"/>
      <c r="C77" s="118"/>
      <c r="D77" s="119">
        <v>7425</v>
      </c>
      <c r="E77" s="120"/>
      <c r="F77" s="122"/>
      <c r="G77" s="123"/>
      <c r="H77" s="122"/>
      <c r="I77" s="123"/>
    </row>
    <row r="78" spans="1:9" s="7" customFormat="1" ht="15" customHeight="1" x14ac:dyDescent="0.25">
      <c r="A78" s="116" t="s">
        <v>60</v>
      </c>
      <c r="B78" s="117"/>
      <c r="C78" s="118"/>
      <c r="D78" s="119">
        <v>1600</v>
      </c>
      <c r="E78" s="120"/>
      <c r="F78" s="122"/>
      <c r="G78" s="123"/>
      <c r="H78" s="122"/>
      <c r="I78" s="123"/>
    </row>
    <row r="79" spans="1:9" s="7" customFormat="1" ht="15" customHeight="1" x14ac:dyDescent="0.25">
      <c r="A79" s="116" t="s">
        <v>61</v>
      </c>
      <c r="B79" s="117"/>
      <c r="C79" s="118"/>
      <c r="D79" s="119">
        <v>300000</v>
      </c>
      <c r="E79" s="120"/>
      <c r="F79" s="122">
        <v>300000</v>
      </c>
      <c r="G79" s="123"/>
      <c r="H79" s="122">
        <v>300000</v>
      </c>
      <c r="I79" s="123"/>
    </row>
    <row r="80" spans="1:9" s="7" customFormat="1" ht="15" customHeight="1" x14ac:dyDescent="0.25">
      <c r="A80" s="116" t="s">
        <v>80</v>
      </c>
      <c r="B80" s="117"/>
      <c r="C80" s="118"/>
      <c r="D80" s="119">
        <v>150000</v>
      </c>
      <c r="E80" s="120"/>
      <c r="F80" s="122">
        <v>100000</v>
      </c>
      <c r="G80" s="123"/>
      <c r="H80" s="122">
        <v>100000</v>
      </c>
      <c r="I80" s="123"/>
    </row>
    <row r="81" spans="1:9" s="7" customFormat="1" ht="15" customHeight="1" x14ac:dyDescent="0.25">
      <c r="A81" s="116" t="s">
        <v>62</v>
      </c>
      <c r="B81" s="117"/>
      <c r="C81" s="118"/>
      <c r="D81" s="119">
        <v>40000</v>
      </c>
      <c r="E81" s="120"/>
      <c r="F81" s="122">
        <v>20000</v>
      </c>
      <c r="G81" s="123"/>
      <c r="H81" s="122">
        <v>20000</v>
      </c>
      <c r="I81" s="123"/>
    </row>
    <row r="82" spans="1:9" s="7" customFormat="1" ht="15" customHeight="1" x14ac:dyDescent="0.25">
      <c r="A82" s="116" t="s">
        <v>65</v>
      </c>
      <c r="B82" s="117"/>
      <c r="C82" s="118"/>
      <c r="D82" s="119">
        <v>11386.96</v>
      </c>
      <c r="E82" s="120"/>
      <c r="F82" s="131"/>
      <c r="G82" s="132"/>
      <c r="H82" s="163"/>
      <c r="I82" s="180"/>
    </row>
    <row r="83" spans="1:9" s="7" customFormat="1" x14ac:dyDescent="0.25">
      <c r="A83" s="135" t="s">
        <v>11</v>
      </c>
      <c r="B83" s="135"/>
      <c r="C83" s="135"/>
      <c r="D83" s="136">
        <f>D30+D31+D32+D40+D43+D56+D69+D70+D73</f>
        <v>7656481.9978399994</v>
      </c>
      <c r="E83" s="137"/>
      <c r="F83" s="136">
        <f>F30+F31+F32+F40+F43+F56+F69+F70+F73</f>
        <v>7732971</v>
      </c>
      <c r="G83" s="137"/>
      <c r="H83" s="167">
        <f>H30+H31+H32+H40+H43+H56+H69+H70+H73</f>
        <v>7810352</v>
      </c>
      <c r="I83" s="162"/>
    </row>
    <row r="85" spans="1:9" x14ac:dyDescent="0.25">
      <c r="A85" s="138" t="s">
        <v>24</v>
      </c>
      <c r="B85" s="138"/>
      <c r="C85" s="138"/>
      <c r="D85" s="138"/>
      <c r="E85" s="138"/>
      <c r="F85" s="138"/>
      <c r="G85" s="138"/>
      <c r="H85" s="138"/>
      <c r="I85" s="138"/>
    </row>
    <row r="86" spans="1:9" ht="8.25" customHeight="1" x14ac:dyDescent="0.25">
      <c r="A86" s="139"/>
      <c r="B86" s="139"/>
      <c r="C86" s="139"/>
      <c r="D86" s="139"/>
      <c r="E86" s="139"/>
      <c r="F86" s="139"/>
      <c r="G86" s="139"/>
      <c r="H86" s="139"/>
      <c r="I86" s="139"/>
    </row>
    <row r="87" spans="1:9" x14ac:dyDescent="0.25">
      <c r="A87" s="171"/>
      <c r="B87" s="171"/>
      <c r="C87" s="171"/>
      <c r="D87" s="163">
        <v>2018</v>
      </c>
      <c r="E87" s="163"/>
      <c r="F87" s="163">
        <v>2019</v>
      </c>
      <c r="G87" s="163"/>
      <c r="H87" s="163">
        <v>2020</v>
      </c>
      <c r="I87" s="180"/>
    </row>
    <row r="88" spans="1:9" ht="33" customHeight="1" x14ac:dyDescent="0.25">
      <c r="A88" s="126" t="s">
        <v>19</v>
      </c>
      <c r="B88" s="127"/>
      <c r="C88" s="128"/>
      <c r="D88" s="133">
        <v>0</v>
      </c>
      <c r="E88" s="134"/>
      <c r="F88" s="133">
        <v>0</v>
      </c>
      <c r="G88" s="134"/>
      <c r="H88" s="197">
        <v>0</v>
      </c>
      <c r="I88" s="198"/>
    </row>
    <row r="89" spans="1:9" x14ac:dyDescent="0.25">
      <c r="A89" s="135" t="s">
        <v>11</v>
      </c>
      <c r="B89" s="135"/>
      <c r="C89" s="135"/>
      <c r="D89" s="136">
        <f>D88</f>
        <v>0</v>
      </c>
      <c r="E89" s="137"/>
      <c r="F89" s="136">
        <f>F88</f>
        <v>0</v>
      </c>
      <c r="G89" s="137"/>
      <c r="H89" s="167">
        <f>H88</f>
        <v>0</v>
      </c>
      <c r="I89" s="162"/>
    </row>
    <row r="91" spans="1:9" ht="16.5" customHeight="1" x14ac:dyDescent="0.25">
      <c r="A91" s="187" t="s">
        <v>25</v>
      </c>
      <c r="B91" s="187"/>
      <c r="C91" s="187"/>
      <c r="D91" s="187"/>
      <c r="E91" s="187"/>
      <c r="F91" s="187"/>
      <c r="G91" s="187"/>
      <c r="H91" s="187"/>
      <c r="I91" s="187"/>
    </row>
    <row r="93" spans="1:9" x14ac:dyDescent="0.25">
      <c r="A93" s="171"/>
      <c r="B93" s="171"/>
      <c r="C93" s="171"/>
      <c r="D93" s="163">
        <v>2018</v>
      </c>
      <c r="E93" s="163"/>
      <c r="F93" s="163">
        <v>2019</v>
      </c>
      <c r="G93" s="163"/>
      <c r="H93" s="188">
        <v>2020</v>
      </c>
      <c r="I93" s="189"/>
    </row>
    <row r="94" spans="1:9" ht="18.75" customHeight="1" x14ac:dyDescent="0.25">
      <c r="A94" s="179" t="s">
        <v>15</v>
      </c>
      <c r="B94" s="179"/>
      <c r="C94" s="179"/>
      <c r="D94" s="129">
        <v>126360</v>
      </c>
      <c r="E94" s="130"/>
      <c r="F94" s="129">
        <v>131040</v>
      </c>
      <c r="G94" s="130"/>
      <c r="H94" s="169">
        <v>135720</v>
      </c>
      <c r="I94" s="190"/>
    </row>
    <row r="95" spans="1:9" ht="28.5" customHeight="1" x14ac:dyDescent="0.25">
      <c r="A95" s="126" t="s">
        <v>16</v>
      </c>
      <c r="B95" s="127"/>
      <c r="C95" s="128"/>
      <c r="D95" s="129">
        <v>38160.720000000001</v>
      </c>
      <c r="E95" s="130"/>
      <c r="F95" s="193">
        <v>39574.080000000002</v>
      </c>
      <c r="G95" s="164"/>
      <c r="H95" s="169">
        <v>40987.440000000002</v>
      </c>
      <c r="I95" s="190"/>
    </row>
    <row r="96" spans="1:9" ht="27.75" customHeight="1" x14ac:dyDescent="0.25">
      <c r="A96" s="126" t="s">
        <v>17</v>
      </c>
      <c r="B96" s="127"/>
      <c r="C96" s="128"/>
      <c r="D96" s="129">
        <f>SUM(D97)</f>
        <v>40000</v>
      </c>
      <c r="E96" s="130"/>
      <c r="F96" s="129">
        <f>F97</f>
        <v>60000</v>
      </c>
      <c r="G96" s="164"/>
      <c r="H96" s="129">
        <f>H97</f>
        <v>60000</v>
      </c>
      <c r="I96" s="164"/>
    </row>
    <row r="97" spans="1:9" ht="15" customHeight="1" x14ac:dyDescent="0.25">
      <c r="A97" s="131" t="s">
        <v>66</v>
      </c>
      <c r="B97" s="173"/>
      <c r="C97" s="174"/>
      <c r="D97" s="119">
        <v>40000</v>
      </c>
      <c r="E97" s="145"/>
      <c r="F97" s="191">
        <v>60000</v>
      </c>
      <c r="G97" s="192"/>
      <c r="H97" s="191">
        <v>60000</v>
      </c>
      <c r="I97" s="192"/>
    </row>
    <row r="98" spans="1:9" ht="30" customHeight="1" x14ac:dyDescent="0.25">
      <c r="A98" s="126" t="s">
        <v>20</v>
      </c>
      <c r="B98" s="127"/>
      <c r="C98" s="128"/>
      <c r="D98" s="129">
        <f>SUM(D99:E102)</f>
        <v>657720</v>
      </c>
      <c r="E98" s="130"/>
      <c r="F98" s="129">
        <f>SUM(F99:G102)</f>
        <v>649950</v>
      </c>
      <c r="G98" s="130"/>
      <c r="H98" s="129">
        <f>SUM(H99:I102)</f>
        <v>649950</v>
      </c>
      <c r="I98" s="130"/>
    </row>
    <row r="99" spans="1:9" s="7" customFormat="1" ht="23.25" customHeight="1" x14ac:dyDescent="0.25">
      <c r="A99" s="116" t="s">
        <v>82</v>
      </c>
      <c r="B99" s="117"/>
      <c r="C99" s="118"/>
      <c r="D99" s="119">
        <v>186480</v>
      </c>
      <c r="E99" s="120"/>
      <c r="F99" s="119">
        <v>201600</v>
      </c>
      <c r="G99" s="120"/>
      <c r="H99" s="119">
        <v>201600</v>
      </c>
      <c r="I99" s="120"/>
    </row>
    <row r="100" spans="1:9" s="7" customFormat="1" ht="24.75" customHeight="1" x14ac:dyDescent="0.25">
      <c r="A100" s="116" t="s">
        <v>81</v>
      </c>
      <c r="B100" s="117"/>
      <c r="C100" s="118"/>
      <c r="D100" s="119">
        <v>217560</v>
      </c>
      <c r="E100" s="120"/>
      <c r="F100" s="119">
        <v>306000</v>
      </c>
      <c r="G100" s="120"/>
      <c r="H100" s="119">
        <v>306000</v>
      </c>
      <c r="I100" s="120"/>
    </row>
    <row r="101" spans="1:9" s="7" customFormat="1" ht="15" customHeight="1" x14ac:dyDescent="0.25">
      <c r="A101" s="116" t="s">
        <v>67</v>
      </c>
      <c r="B101" s="117"/>
      <c r="C101" s="118"/>
      <c r="D101" s="119">
        <v>252720</v>
      </c>
      <c r="E101" s="120"/>
      <c r="F101" s="119">
        <v>141350</v>
      </c>
      <c r="G101" s="120"/>
      <c r="H101" s="119">
        <v>141350</v>
      </c>
      <c r="I101" s="120"/>
    </row>
    <row r="102" spans="1:9" s="7" customFormat="1" ht="27" customHeight="1" x14ac:dyDescent="0.25">
      <c r="A102" s="116" t="s">
        <v>83</v>
      </c>
      <c r="B102" s="117"/>
      <c r="C102" s="118"/>
      <c r="D102" s="119">
        <v>960</v>
      </c>
      <c r="E102" s="120"/>
      <c r="F102" s="119">
        <v>1000</v>
      </c>
      <c r="G102" s="120"/>
      <c r="H102" s="119">
        <v>1000</v>
      </c>
      <c r="I102" s="120"/>
    </row>
    <row r="103" spans="1:9" x14ac:dyDescent="0.25">
      <c r="A103" s="126" t="s">
        <v>21</v>
      </c>
      <c r="B103" s="127"/>
      <c r="C103" s="128"/>
      <c r="D103" s="129">
        <f>SUM(D104:E108)</f>
        <v>176414.29</v>
      </c>
      <c r="E103" s="130"/>
      <c r="F103" s="169">
        <f>SUM(F104:G108)</f>
        <v>192345.53</v>
      </c>
      <c r="G103" s="178"/>
      <c r="H103" s="169">
        <f>SUM(H104:I108)</f>
        <v>194945.84</v>
      </c>
      <c r="I103" s="190"/>
    </row>
    <row r="104" spans="1:9" x14ac:dyDescent="0.25">
      <c r="A104" s="116" t="s">
        <v>68</v>
      </c>
      <c r="B104" s="117"/>
      <c r="C104" s="118"/>
      <c r="D104" s="119">
        <v>24700</v>
      </c>
      <c r="E104" s="120"/>
      <c r="F104" s="131">
        <v>38109.53</v>
      </c>
      <c r="G104" s="132"/>
      <c r="H104" s="122">
        <v>38109.53</v>
      </c>
      <c r="I104" s="199"/>
    </row>
    <row r="105" spans="1:9" x14ac:dyDescent="0.25">
      <c r="A105" s="116" t="s">
        <v>69</v>
      </c>
      <c r="B105" s="117"/>
      <c r="C105" s="118"/>
      <c r="D105" s="119">
        <v>65090.29</v>
      </c>
      <c r="E105" s="120"/>
      <c r="F105" s="122">
        <v>68000</v>
      </c>
      <c r="G105" s="123"/>
      <c r="H105" s="122">
        <v>70600.31</v>
      </c>
      <c r="I105" s="123"/>
    </row>
    <row r="106" spans="1:9" ht="26.25" customHeight="1" x14ac:dyDescent="0.25">
      <c r="A106" s="116" t="s">
        <v>71</v>
      </c>
      <c r="B106" s="117"/>
      <c r="C106" s="118"/>
      <c r="D106" s="119">
        <v>24000</v>
      </c>
      <c r="E106" s="120"/>
      <c r="F106" s="122">
        <v>23612</v>
      </c>
      <c r="G106" s="123"/>
      <c r="H106" s="122">
        <v>23612</v>
      </c>
      <c r="I106" s="123"/>
    </row>
    <row r="107" spans="1:9" x14ac:dyDescent="0.25">
      <c r="A107" s="116" t="s">
        <v>70</v>
      </c>
      <c r="B107" s="117"/>
      <c r="C107" s="118"/>
      <c r="D107" s="119">
        <v>2124</v>
      </c>
      <c r="E107" s="120"/>
      <c r="F107" s="122">
        <v>2124</v>
      </c>
      <c r="G107" s="123"/>
      <c r="H107" s="122">
        <v>2124</v>
      </c>
      <c r="I107" s="123"/>
    </row>
    <row r="108" spans="1:9" x14ac:dyDescent="0.25">
      <c r="A108" s="116" t="s">
        <v>72</v>
      </c>
      <c r="B108" s="117"/>
      <c r="C108" s="118"/>
      <c r="D108" s="119">
        <v>60500</v>
      </c>
      <c r="E108" s="120"/>
      <c r="F108" s="122">
        <v>60500</v>
      </c>
      <c r="G108" s="123"/>
      <c r="H108" s="122">
        <v>60500</v>
      </c>
      <c r="I108" s="123"/>
    </row>
    <row r="109" spans="1:9" ht="42.75" customHeight="1" x14ac:dyDescent="0.25">
      <c r="A109" s="126" t="s">
        <v>23</v>
      </c>
      <c r="B109" s="127"/>
      <c r="C109" s="128"/>
      <c r="D109" s="129">
        <f>SUM(D110:E112)</f>
        <v>46183.09</v>
      </c>
      <c r="E109" s="130"/>
      <c r="F109" s="129">
        <f>SUM(F110:G112)</f>
        <v>53953.09</v>
      </c>
      <c r="G109" s="130"/>
      <c r="H109" s="129">
        <f>SUM(H110:I112)</f>
        <v>88599.02</v>
      </c>
      <c r="I109" s="130"/>
    </row>
    <row r="110" spans="1:9" ht="15" customHeight="1" x14ac:dyDescent="0.25">
      <c r="A110" s="116" t="s">
        <v>56</v>
      </c>
      <c r="B110" s="117"/>
      <c r="C110" s="118"/>
      <c r="D110" s="119">
        <v>17423.09</v>
      </c>
      <c r="E110" s="120"/>
      <c r="F110" s="119">
        <v>33900</v>
      </c>
      <c r="G110" s="120"/>
      <c r="H110" s="119">
        <v>43000</v>
      </c>
      <c r="I110" s="120"/>
    </row>
    <row r="111" spans="1:9" ht="15" customHeight="1" x14ac:dyDescent="0.25">
      <c r="A111" s="116" t="s">
        <v>57</v>
      </c>
      <c r="B111" s="117"/>
      <c r="C111" s="118"/>
      <c r="D111" s="119">
        <v>19760</v>
      </c>
      <c r="E111" s="120"/>
      <c r="F111" s="119">
        <v>20053.09</v>
      </c>
      <c r="G111" s="120"/>
      <c r="H111" s="119">
        <v>25000</v>
      </c>
      <c r="I111" s="120"/>
    </row>
    <row r="112" spans="1:9" ht="15" customHeight="1" x14ac:dyDescent="0.25">
      <c r="A112" s="116" t="s">
        <v>73</v>
      </c>
      <c r="B112" s="117"/>
      <c r="C112" s="118"/>
      <c r="D112" s="119">
        <v>9000</v>
      </c>
      <c r="E112" s="120"/>
      <c r="F112" s="119"/>
      <c r="G112" s="120"/>
      <c r="H112" s="119">
        <v>20599.02</v>
      </c>
      <c r="I112" s="120"/>
    </row>
    <row r="113" spans="1:9" x14ac:dyDescent="0.25">
      <c r="A113" s="135" t="s">
        <v>11</v>
      </c>
      <c r="B113" s="135"/>
      <c r="C113" s="135"/>
      <c r="D113" s="136">
        <f>D94+D95+D96+D98+D103+D109</f>
        <v>1084838.1000000001</v>
      </c>
      <c r="E113" s="137"/>
      <c r="F113" s="136">
        <f>F94+F95+F96+F98+F103+F109</f>
        <v>1126862.7000000002</v>
      </c>
      <c r="G113" s="137"/>
      <c r="H113" s="136">
        <f>H94+H95+H96+H98+H103+H109</f>
        <v>1170202.3</v>
      </c>
      <c r="I113" s="189"/>
    </row>
    <row r="115" spans="1:9" x14ac:dyDescent="0.25">
      <c r="A115" s="139"/>
      <c r="B115" s="139"/>
      <c r="C115" s="139"/>
      <c r="D115" s="139"/>
      <c r="E115" s="139"/>
      <c r="F115" s="139"/>
      <c r="G115" s="139"/>
      <c r="H115" s="139"/>
      <c r="I115" s="139"/>
    </row>
    <row r="116" spans="1:9" ht="45.75" customHeight="1" x14ac:dyDescent="0.25">
      <c r="A116" s="194" t="s">
        <v>90</v>
      </c>
      <c r="B116" s="194"/>
      <c r="C116" s="194"/>
      <c r="D116" s="194"/>
      <c r="E116" s="194"/>
      <c r="F116" s="194"/>
      <c r="G116" s="194"/>
      <c r="H116" s="194"/>
      <c r="I116" s="194"/>
    </row>
    <row r="117" spans="1:9" ht="30.75" customHeight="1" x14ac:dyDescent="0.25">
      <c r="A117" s="194" t="s">
        <v>96</v>
      </c>
      <c r="B117" s="194"/>
      <c r="C117" s="194"/>
      <c r="D117" s="194"/>
      <c r="E117" s="194"/>
      <c r="F117" s="194"/>
      <c r="G117" s="194"/>
      <c r="H117" s="194"/>
      <c r="I117" s="194"/>
    </row>
    <row r="118" spans="1:9" x14ac:dyDescent="0.25">
      <c r="A118" s="195"/>
      <c r="B118" s="195"/>
      <c r="C118" s="195"/>
      <c r="D118" s="195"/>
      <c r="E118" s="195"/>
      <c r="F118" s="195"/>
      <c r="G118" s="195"/>
      <c r="H118" s="195"/>
      <c r="I118" s="195"/>
    </row>
    <row r="119" spans="1:9" ht="117.75" customHeight="1" x14ac:dyDescent="0.25">
      <c r="A119" s="194" t="s">
        <v>91</v>
      </c>
      <c r="B119" s="194"/>
      <c r="C119" s="194"/>
      <c r="D119" s="194"/>
      <c r="E119" s="194"/>
      <c r="F119" s="194"/>
      <c r="G119" s="194"/>
      <c r="H119" s="194"/>
      <c r="I119" s="194"/>
    </row>
    <row r="120" spans="1:9" x14ac:dyDescent="0.25">
      <c r="A120" s="139"/>
      <c r="B120" s="139"/>
      <c r="C120" s="139"/>
      <c r="D120" s="139"/>
      <c r="E120" s="139"/>
      <c r="F120" s="139"/>
      <c r="G120" s="139"/>
      <c r="H120" s="139"/>
      <c r="I120" s="139"/>
    </row>
    <row r="121" spans="1:9" x14ac:dyDescent="0.25">
      <c r="A121" s="139"/>
      <c r="B121" s="139"/>
      <c r="C121" s="139"/>
      <c r="D121" s="139"/>
      <c r="E121" s="139"/>
      <c r="F121" s="139"/>
      <c r="G121" s="139"/>
      <c r="H121" s="139"/>
      <c r="I121" s="139"/>
    </row>
    <row r="122" spans="1:9" x14ac:dyDescent="0.25">
      <c r="A122" s="139"/>
      <c r="B122" s="139"/>
      <c r="C122" s="139"/>
      <c r="D122" s="139"/>
      <c r="E122" s="139"/>
      <c r="F122" s="139"/>
      <c r="G122" s="139"/>
      <c r="H122" s="139"/>
      <c r="I122" s="139"/>
    </row>
    <row r="123" spans="1:9" x14ac:dyDescent="0.25">
      <c r="A123" s="139"/>
      <c r="B123" s="139"/>
      <c r="C123" s="139"/>
      <c r="D123" s="139"/>
      <c r="E123" s="139"/>
      <c r="F123" s="139"/>
      <c r="G123" s="139"/>
      <c r="H123" s="139"/>
      <c r="I123" s="139"/>
    </row>
    <row r="124" spans="1:9" x14ac:dyDescent="0.25">
      <c r="A124" s="139"/>
      <c r="B124" s="139"/>
      <c r="C124" s="139"/>
      <c r="D124" s="139"/>
      <c r="E124" s="139"/>
      <c r="F124" s="139"/>
      <c r="G124" s="139"/>
      <c r="H124" s="139"/>
      <c r="I124" s="139"/>
    </row>
    <row r="125" spans="1:9" x14ac:dyDescent="0.25">
      <c r="A125" s="139"/>
      <c r="B125" s="139"/>
      <c r="C125" s="139"/>
      <c r="D125" s="139"/>
      <c r="E125" s="139"/>
      <c r="F125" s="139"/>
      <c r="G125" s="139"/>
      <c r="H125" s="139"/>
      <c r="I125" s="139"/>
    </row>
    <row r="126" spans="1:9" x14ac:dyDescent="0.25">
      <c r="A126" s="139"/>
      <c r="B126" s="139"/>
      <c r="C126" s="139"/>
      <c r="D126" s="139"/>
      <c r="E126" s="139"/>
      <c r="F126" s="139"/>
      <c r="G126" s="139"/>
      <c r="H126" s="139"/>
      <c r="I126" s="139"/>
    </row>
    <row r="127" spans="1:9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</row>
    <row r="128" spans="1:9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</row>
  </sheetData>
  <mergeCells count="374"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78:I78"/>
    <mergeCell ref="H79:I79"/>
    <mergeCell ref="H80:I80"/>
    <mergeCell ref="H81:I81"/>
    <mergeCell ref="H82:I82"/>
    <mergeCell ref="H83:I83"/>
    <mergeCell ref="H87:I87"/>
    <mergeCell ref="H88:I88"/>
    <mergeCell ref="H89:I89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A113:C113"/>
    <mergeCell ref="D113:E113"/>
    <mergeCell ref="F113:G113"/>
    <mergeCell ref="A103:C103"/>
    <mergeCell ref="D103:E103"/>
    <mergeCell ref="F103:G103"/>
    <mergeCell ref="A106:C106"/>
    <mergeCell ref="D106:E106"/>
    <mergeCell ref="F106:G106"/>
    <mergeCell ref="A107:C107"/>
    <mergeCell ref="D107:E107"/>
    <mergeCell ref="F107:G107"/>
    <mergeCell ref="A104:C104"/>
    <mergeCell ref="D104:E104"/>
    <mergeCell ref="F104:G104"/>
    <mergeCell ref="A105:C105"/>
    <mergeCell ref="D105:E105"/>
    <mergeCell ref="F105:G105"/>
    <mergeCell ref="A112:C112"/>
    <mergeCell ref="D112:E112"/>
    <mergeCell ref="F112:G112"/>
    <mergeCell ref="A108:C108"/>
    <mergeCell ref="D108:E108"/>
    <mergeCell ref="F108:G108"/>
    <mergeCell ref="A127:I127"/>
    <mergeCell ref="A128:I128"/>
    <mergeCell ref="A121:I121"/>
    <mergeCell ref="A122:I122"/>
    <mergeCell ref="A123:I123"/>
    <mergeCell ref="A124:I124"/>
    <mergeCell ref="A125:I125"/>
    <mergeCell ref="A126:I126"/>
    <mergeCell ref="A115:I115"/>
    <mergeCell ref="A116:I116"/>
    <mergeCell ref="A117:I117"/>
    <mergeCell ref="A118:I118"/>
    <mergeCell ref="A119:I119"/>
    <mergeCell ref="A120:I120"/>
    <mergeCell ref="A98:C98"/>
    <mergeCell ref="D98:E98"/>
    <mergeCell ref="F98:G98"/>
    <mergeCell ref="A100:C100"/>
    <mergeCell ref="D100:E100"/>
    <mergeCell ref="F100:G100"/>
    <mergeCell ref="A102:C102"/>
    <mergeCell ref="D102:E102"/>
    <mergeCell ref="F102:G102"/>
    <mergeCell ref="A99:C99"/>
    <mergeCell ref="D99:E99"/>
    <mergeCell ref="F99:G99"/>
    <mergeCell ref="A101:C101"/>
    <mergeCell ref="D101:E101"/>
    <mergeCell ref="F101:G101"/>
    <mergeCell ref="A96:C96"/>
    <mergeCell ref="D96:E96"/>
    <mergeCell ref="F96:G96"/>
    <mergeCell ref="H93:I93"/>
    <mergeCell ref="H94:I94"/>
    <mergeCell ref="H95:I95"/>
    <mergeCell ref="H96:I96"/>
    <mergeCell ref="A97:C97"/>
    <mergeCell ref="D97:E97"/>
    <mergeCell ref="F97:G97"/>
    <mergeCell ref="A94:C94"/>
    <mergeCell ref="D94:E94"/>
    <mergeCell ref="F94:G94"/>
    <mergeCell ref="A95:C95"/>
    <mergeCell ref="D95:E95"/>
    <mergeCell ref="F95:G95"/>
    <mergeCell ref="A89:C89"/>
    <mergeCell ref="D89:E89"/>
    <mergeCell ref="F89:G89"/>
    <mergeCell ref="A87:C87"/>
    <mergeCell ref="D87:E87"/>
    <mergeCell ref="F87:G87"/>
    <mergeCell ref="A91:I91"/>
    <mergeCell ref="A93:C93"/>
    <mergeCell ref="D93:E93"/>
    <mergeCell ref="F93:G93"/>
    <mergeCell ref="A56:C56"/>
    <mergeCell ref="D56:E56"/>
    <mergeCell ref="F56:G56"/>
    <mergeCell ref="A69:C69"/>
    <mergeCell ref="D69:E69"/>
    <mergeCell ref="F69:G69"/>
    <mergeCell ref="A57:C57"/>
    <mergeCell ref="D57:E57"/>
    <mergeCell ref="F57:G57"/>
    <mergeCell ref="A59:C59"/>
    <mergeCell ref="D59:E59"/>
    <mergeCell ref="F59:G59"/>
    <mergeCell ref="A60:C60"/>
    <mergeCell ref="D60:E60"/>
    <mergeCell ref="F60:G60"/>
    <mergeCell ref="A61:C61"/>
    <mergeCell ref="D61:E61"/>
    <mergeCell ref="F61:G61"/>
    <mergeCell ref="A62:C62"/>
    <mergeCell ref="D62:E62"/>
    <mergeCell ref="F62:G62"/>
    <mergeCell ref="A63:C63"/>
    <mergeCell ref="D63:E63"/>
    <mergeCell ref="F63:G63"/>
    <mergeCell ref="F34:G34"/>
    <mergeCell ref="A40:C40"/>
    <mergeCell ref="D40:E40"/>
    <mergeCell ref="F40:G40"/>
    <mergeCell ref="A30:C30"/>
    <mergeCell ref="D30:E30"/>
    <mergeCell ref="F30:G30"/>
    <mergeCell ref="A31:C31"/>
    <mergeCell ref="D31:E31"/>
    <mergeCell ref="F31:G31"/>
    <mergeCell ref="F35:G35"/>
    <mergeCell ref="F36:G36"/>
    <mergeCell ref="F37:G37"/>
    <mergeCell ref="F38:G38"/>
    <mergeCell ref="F39:G39"/>
    <mergeCell ref="D34:E34"/>
    <mergeCell ref="D35:E35"/>
    <mergeCell ref="D36:E36"/>
    <mergeCell ref="A33:C33"/>
    <mergeCell ref="D33:E33"/>
    <mergeCell ref="A39:C39"/>
    <mergeCell ref="F33:G33"/>
    <mergeCell ref="A21:C21"/>
    <mergeCell ref="D21:E21"/>
    <mergeCell ref="F21:G21"/>
    <mergeCell ref="H21:I21"/>
    <mergeCell ref="A22:C22"/>
    <mergeCell ref="D22:E22"/>
    <mergeCell ref="F22:G22"/>
    <mergeCell ref="H22:I22"/>
    <mergeCell ref="A32:C32"/>
    <mergeCell ref="D32:E32"/>
    <mergeCell ref="H29:I29"/>
    <mergeCell ref="H30:I30"/>
    <mergeCell ref="H31:I31"/>
    <mergeCell ref="H32:I32"/>
    <mergeCell ref="D19:E19"/>
    <mergeCell ref="F19:G19"/>
    <mergeCell ref="A43:C43"/>
    <mergeCell ref="D43:E43"/>
    <mergeCell ref="F43:G43"/>
    <mergeCell ref="A27:I27"/>
    <mergeCell ref="A25:I25"/>
    <mergeCell ref="A23:C23"/>
    <mergeCell ref="D23:E23"/>
    <mergeCell ref="F23:G23"/>
    <mergeCell ref="H23:I23"/>
    <mergeCell ref="F32:G32"/>
    <mergeCell ref="A29:C29"/>
    <mergeCell ref="D29:E29"/>
    <mergeCell ref="F29:G29"/>
    <mergeCell ref="H20:I20"/>
    <mergeCell ref="D37:E37"/>
    <mergeCell ref="D38:E38"/>
    <mergeCell ref="D39:E39"/>
    <mergeCell ref="A34:C34"/>
    <mergeCell ref="A35:C35"/>
    <mergeCell ref="A36:C36"/>
    <mergeCell ref="A37:C37"/>
    <mergeCell ref="A38:C38"/>
    <mergeCell ref="A15:I15"/>
    <mergeCell ref="A16:I16"/>
    <mergeCell ref="H19:I19"/>
    <mergeCell ref="A20:C20"/>
    <mergeCell ref="D20:E20"/>
    <mergeCell ref="F20:G20"/>
    <mergeCell ref="A2:I2"/>
    <mergeCell ref="A3:I3"/>
    <mergeCell ref="A4:I4"/>
    <mergeCell ref="A6:I6"/>
    <mergeCell ref="A8:I8"/>
    <mergeCell ref="A12:I12"/>
    <mergeCell ref="A14:I14"/>
    <mergeCell ref="A13:I13"/>
    <mergeCell ref="A11:I11"/>
    <mergeCell ref="A9:I9"/>
    <mergeCell ref="A10:I10"/>
    <mergeCell ref="A5:I5"/>
    <mergeCell ref="A7:I7"/>
    <mergeCell ref="A18:C18"/>
    <mergeCell ref="F18:G18"/>
    <mergeCell ref="D18:E18"/>
    <mergeCell ref="H18:I18"/>
    <mergeCell ref="A19:C19"/>
    <mergeCell ref="A44:C44"/>
    <mergeCell ref="D44:E44"/>
    <mergeCell ref="F44:G44"/>
    <mergeCell ref="A45:C45"/>
    <mergeCell ref="D45:E45"/>
    <mergeCell ref="F45:G45"/>
    <mergeCell ref="A41:C41"/>
    <mergeCell ref="D41:E41"/>
    <mergeCell ref="F41:G41"/>
    <mergeCell ref="A42:C42"/>
    <mergeCell ref="D42:E42"/>
    <mergeCell ref="F42:G42"/>
    <mergeCell ref="A52:C52"/>
    <mergeCell ref="D52:E52"/>
    <mergeCell ref="F52:G52"/>
    <mergeCell ref="A46:C46"/>
    <mergeCell ref="D46:E46"/>
    <mergeCell ref="F46:G46"/>
    <mergeCell ref="A47:C47"/>
    <mergeCell ref="D47:E47"/>
    <mergeCell ref="F47:G47"/>
    <mergeCell ref="A48:C48"/>
    <mergeCell ref="D48:E48"/>
    <mergeCell ref="F48:G48"/>
    <mergeCell ref="A49:C49"/>
    <mergeCell ref="D49:E49"/>
    <mergeCell ref="F49:G49"/>
    <mergeCell ref="A50:C50"/>
    <mergeCell ref="D50:E50"/>
    <mergeCell ref="F50:G50"/>
    <mergeCell ref="A51:C51"/>
    <mergeCell ref="D51:E51"/>
    <mergeCell ref="F51:G51"/>
    <mergeCell ref="A53:C53"/>
    <mergeCell ref="D53:E53"/>
    <mergeCell ref="F53:G53"/>
    <mergeCell ref="A54:C54"/>
    <mergeCell ref="D54:E54"/>
    <mergeCell ref="F54:G54"/>
    <mergeCell ref="A55:C55"/>
    <mergeCell ref="D55:E55"/>
    <mergeCell ref="F55:G55"/>
    <mergeCell ref="A64:C64"/>
    <mergeCell ref="D64:E64"/>
    <mergeCell ref="F64:G64"/>
    <mergeCell ref="A65:C65"/>
    <mergeCell ref="D65:E65"/>
    <mergeCell ref="F65:G65"/>
    <mergeCell ref="A66:C66"/>
    <mergeCell ref="D66:E66"/>
    <mergeCell ref="F66:G66"/>
    <mergeCell ref="A75:C75"/>
    <mergeCell ref="D75:E75"/>
    <mergeCell ref="F75:G75"/>
    <mergeCell ref="A67:C67"/>
    <mergeCell ref="D67:E67"/>
    <mergeCell ref="F67:G67"/>
    <mergeCell ref="A68:C68"/>
    <mergeCell ref="D68:E68"/>
    <mergeCell ref="F68:G68"/>
    <mergeCell ref="A76:C76"/>
    <mergeCell ref="D76:E76"/>
    <mergeCell ref="F76:G76"/>
    <mergeCell ref="A77:C77"/>
    <mergeCell ref="D77:E77"/>
    <mergeCell ref="F77:G77"/>
    <mergeCell ref="A78:C78"/>
    <mergeCell ref="D78:E78"/>
    <mergeCell ref="F78:G78"/>
    <mergeCell ref="A81:C81"/>
    <mergeCell ref="D81:E81"/>
    <mergeCell ref="F81:G81"/>
    <mergeCell ref="A82:C82"/>
    <mergeCell ref="D82:E82"/>
    <mergeCell ref="F82:G82"/>
    <mergeCell ref="A88:C88"/>
    <mergeCell ref="D88:E88"/>
    <mergeCell ref="F88:G88"/>
    <mergeCell ref="A83:C83"/>
    <mergeCell ref="D83:E83"/>
    <mergeCell ref="F83:G83"/>
    <mergeCell ref="A85:I85"/>
    <mergeCell ref="A86:I86"/>
    <mergeCell ref="A110:C110"/>
    <mergeCell ref="D110:E110"/>
    <mergeCell ref="F110:G110"/>
    <mergeCell ref="A111:C111"/>
    <mergeCell ref="D111:E111"/>
    <mergeCell ref="F111:G111"/>
    <mergeCell ref="A109:C109"/>
    <mergeCell ref="D109:E109"/>
    <mergeCell ref="F109:G109"/>
    <mergeCell ref="A58:C58"/>
    <mergeCell ref="D58:E58"/>
    <mergeCell ref="F58:G58"/>
    <mergeCell ref="A80:C80"/>
    <mergeCell ref="D80:E80"/>
    <mergeCell ref="F80:G80"/>
    <mergeCell ref="A72:C72"/>
    <mergeCell ref="D72:E72"/>
    <mergeCell ref="F72:G72"/>
    <mergeCell ref="A74:C74"/>
    <mergeCell ref="D74:E74"/>
    <mergeCell ref="F74:G74"/>
    <mergeCell ref="A79:C79"/>
    <mergeCell ref="D79:E79"/>
    <mergeCell ref="F79:G79"/>
    <mergeCell ref="A71:C71"/>
    <mergeCell ref="D71:E71"/>
    <mergeCell ref="F71:G71"/>
    <mergeCell ref="A70:C70"/>
    <mergeCell ref="D70:E70"/>
    <mergeCell ref="F70:G70"/>
    <mergeCell ref="A73:C73"/>
    <mergeCell ref="D73:E73"/>
    <mergeCell ref="F73:G73"/>
  </mergeCells>
  <pageMargins left="0" right="0" top="0.35433070866141736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1" workbookViewId="0">
      <selection activeCell="A24" sqref="A24:K24"/>
    </sheetView>
  </sheetViews>
  <sheetFormatPr defaultRowHeight="15" x14ac:dyDescent="0.25"/>
  <cols>
    <col min="3" max="3" width="10.140625" customWidth="1"/>
    <col min="5" max="5" width="8.5703125" customWidth="1"/>
    <col min="7" max="7" width="8" customWidth="1"/>
    <col min="8" max="8" width="14.140625" customWidth="1"/>
    <col min="9" max="9" width="8.42578125" customWidth="1"/>
    <col min="10" max="10" width="6.42578125" customWidth="1"/>
  </cols>
  <sheetData>
    <row r="1" spans="1:11" ht="15.75" x14ac:dyDescent="0.25">
      <c r="A1" s="1"/>
    </row>
    <row r="2" spans="1:11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1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1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1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1" x14ac:dyDescent="0.25">
      <c r="A6" s="155" t="s">
        <v>88</v>
      </c>
      <c r="B6" s="156"/>
      <c r="C6" s="156"/>
      <c r="D6" s="156"/>
      <c r="E6" s="156"/>
      <c r="F6" s="156"/>
      <c r="G6" s="156"/>
      <c r="H6" s="156"/>
      <c r="I6" s="156"/>
      <c r="J6" s="139"/>
    </row>
    <row r="7" spans="1:11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1" ht="46.5" customHeight="1" x14ac:dyDescent="0.25">
      <c r="A8" s="157" t="s">
        <v>3</v>
      </c>
      <c r="B8" s="201"/>
      <c r="C8" s="201"/>
      <c r="D8" s="201"/>
      <c r="E8" s="201"/>
      <c r="F8" s="201"/>
      <c r="G8" s="201"/>
      <c r="H8" s="201"/>
      <c r="I8" s="201"/>
      <c r="J8" s="8"/>
    </row>
    <row r="9" spans="1:11" ht="6.7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1" ht="120" customHeight="1" x14ac:dyDescent="0.25">
      <c r="A10" s="157" t="s">
        <v>92</v>
      </c>
      <c r="B10" s="158"/>
      <c r="C10" s="158"/>
      <c r="D10" s="158"/>
      <c r="E10" s="158"/>
      <c r="F10" s="158"/>
      <c r="G10" s="158"/>
      <c r="H10" s="158"/>
      <c r="I10" s="158"/>
      <c r="J10" s="2"/>
    </row>
    <row r="11" spans="1:11" ht="11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1" ht="45" customHeight="1" x14ac:dyDescent="0.25">
      <c r="A12" s="157" t="s">
        <v>85</v>
      </c>
      <c r="B12" s="158"/>
      <c r="C12" s="158"/>
      <c r="D12" s="158"/>
      <c r="E12" s="158"/>
      <c r="F12" s="158"/>
      <c r="G12" s="158"/>
      <c r="H12" s="158"/>
      <c r="I12" s="158"/>
      <c r="J12" s="139"/>
    </row>
    <row r="13" spans="1:11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1" ht="96" customHeight="1" x14ac:dyDescent="0.25">
      <c r="A14" s="157" t="s">
        <v>86</v>
      </c>
      <c r="B14" s="201"/>
      <c r="C14" s="201"/>
      <c r="D14" s="201"/>
      <c r="E14" s="201"/>
      <c r="F14" s="201"/>
      <c r="G14" s="201"/>
      <c r="H14" s="201"/>
      <c r="I14" s="201"/>
      <c r="J14" s="8"/>
    </row>
    <row r="16" spans="1:11" x14ac:dyDescent="0.2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ht="45.75" customHeight="1" x14ac:dyDescent="0.25">
      <c r="A17" s="194" t="s">
        <v>93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</row>
    <row r="18" spans="1:11" ht="30.75" customHeight="1" x14ac:dyDescent="0.25">
      <c r="A18" s="194" t="s">
        <v>87</v>
      </c>
      <c r="B18" s="200"/>
      <c r="C18" s="200"/>
      <c r="D18" s="200"/>
      <c r="E18" s="200"/>
      <c r="F18" s="200"/>
      <c r="G18" s="200"/>
      <c r="H18" s="200"/>
      <c r="I18" s="200"/>
      <c r="J18" s="9"/>
      <c r="K18" s="9"/>
    </row>
    <row r="19" spans="1:11" x14ac:dyDescent="0.25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195"/>
    </row>
    <row r="20" spans="1:11" ht="117.75" customHeight="1" x14ac:dyDescent="0.25">
      <c r="A20" s="194" t="s">
        <v>94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</row>
    <row r="21" spans="1:11" x14ac:dyDescent="0.25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x14ac:dyDescent="0.25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 x14ac:dyDescent="0.25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x14ac:dyDescent="0.2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</row>
    <row r="26" spans="1:11" x14ac:dyDescent="0.25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 x14ac:dyDescent="0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</row>
    <row r="28" spans="1:11" x14ac:dyDescent="0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 x14ac:dyDescent="0.2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</sheetData>
  <mergeCells count="27">
    <mergeCell ref="A7:J7"/>
    <mergeCell ref="A2:J2"/>
    <mergeCell ref="A3:J3"/>
    <mergeCell ref="A4:J4"/>
    <mergeCell ref="A5:I5"/>
    <mergeCell ref="A6:J6"/>
    <mergeCell ref="A9:I9"/>
    <mergeCell ref="A10:I10"/>
    <mergeCell ref="A11:J11"/>
    <mergeCell ref="A12:J12"/>
    <mergeCell ref="A13:J13"/>
    <mergeCell ref="A28:K28"/>
    <mergeCell ref="A29:K29"/>
    <mergeCell ref="A18:I18"/>
    <mergeCell ref="A14:I14"/>
    <mergeCell ref="A8:I8"/>
    <mergeCell ref="A22:K22"/>
    <mergeCell ref="A23:K23"/>
    <mergeCell ref="A24:K24"/>
    <mergeCell ref="A25:K25"/>
    <mergeCell ref="A26:K26"/>
    <mergeCell ref="A27:K27"/>
    <mergeCell ref="A16:K16"/>
    <mergeCell ref="A17:K17"/>
    <mergeCell ref="A19:K19"/>
    <mergeCell ref="A20:K20"/>
    <mergeCell ref="A21:K2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topLeftCell="A4" workbookViewId="0">
      <selection activeCell="I44" sqref="I44:K44"/>
    </sheetView>
  </sheetViews>
  <sheetFormatPr defaultRowHeight="15" x14ac:dyDescent="0.25"/>
  <cols>
    <col min="3" max="3" width="10.140625" customWidth="1"/>
    <col min="5" max="5" width="8.5703125" customWidth="1"/>
    <col min="7" max="7" width="8" customWidth="1"/>
    <col min="8" max="8" width="14.140625" customWidth="1"/>
    <col min="9" max="9" width="8.42578125" customWidth="1"/>
    <col min="10" max="10" width="6.4257812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155" t="s">
        <v>102</v>
      </c>
      <c r="B6" s="156"/>
      <c r="C6" s="156"/>
      <c r="D6" s="156"/>
      <c r="E6" s="156"/>
      <c r="F6" s="156"/>
      <c r="G6" s="156"/>
      <c r="H6" s="156"/>
      <c r="I6" s="156"/>
      <c r="J6" s="13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18"/>
    </row>
    <row r="11" spans="1:10" ht="14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66" customHeight="1" x14ac:dyDescent="0.25">
      <c r="A12" s="159" t="s">
        <v>103</v>
      </c>
      <c r="B12" s="160"/>
      <c r="C12" s="160"/>
      <c r="D12" s="160"/>
      <c r="E12" s="160"/>
      <c r="F12" s="160"/>
      <c r="G12" s="160"/>
      <c r="H12" s="160"/>
      <c r="I12" s="160"/>
      <c r="J12" s="226"/>
    </row>
    <row r="13" spans="1:10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 ht="90" customHeight="1" x14ac:dyDescent="0.25">
      <c r="A14" s="157" t="s">
        <v>97</v>
      </c>
      <c r="B14" s="158"/>
      <c r="C14" s="158"/>
      <c r="D14" s="158"/>
      <c r="E14" s="158"/>
      <c r="F14" s="158"/>
      <c r="G14" s="158"/>
      <c r="H14" s="158"/>
      <c r="I14" s="158"/>
      <c r="J14" s="139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76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17"/>
      <c r="C17" s="17"/>
      <c r="D17" s="17"/>
      <c r="E17" s="17"/>
      <c r="F17" s="17"/>
      <c r="G17" s="17"/>
      <c r="H17" s="17"/>
      <c r="I17" s="17"/>
      <c r="J17" s="17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7656482</v>
      </c>
      <c r="E19" s="227"/>
      <c r="F19" s="227">
        <f>D19+H19</f>
        <v>7656482</v>
      </c>
      <c r="G19" s="228"/>
      <c r="H19" s="172">
        <v>0</v>
      </c>
      <c r="I19" s="227"/>
      <c r="J19" s="227"/>
    </row>
    <row r="20" spans="1:11" ht="15.75" x14ac:dyDescent="0.25">
      <c r="A20" s="153" t="s">
        <v>8</v>
      </c>
      <c r="B20" s="154"/>
      <c r="C20" s="154"/>
      <c r="D20" s="227">
        <v>0</v>
      </c>
      <c r="E20" s="227"/>
      <c r="F20" s="227">
        <f>D20+H20</f>
        <v>0</v>
      </c>
      <c r="G20" s="228"/>
      <c r="H20" s="172">
        <v>0</v>
      </c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>
        <v>0</v>
      </c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1084838.1000000001</v>
      </c>
      <c r="E22" s="227"/>
      <c r="F22" s="227">
        <f>D22+H22</f>
        <v>1084838.1000000001</v>
      </c>
      <c r="G22" s="228"/>
      <c r="H22" s="172">
        <v>0</v>
      </c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8741320.0999999996</v>
      </c>
      <c r="E23" s="163"/>
      <c r="F23" s="167">
        <f>D23+H23</f>
        <v>8741320.0999999996</v>
      </c>
      <c r="G23" s="163"/>
      <c r="H23" s="168">
        <v>0</v>
      </c>
      <c r="I23" s="167"/>
      <c r="J23" s="167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1" ht="15.75" x14ac:dyDescent="0.25">
      <c r="A25" s="224" t="s">
        <v>77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14" t="s">
        <v>14</v>
      </c>
      <c r="I29" s="188" t="s">
        <v>13</v>
      </c>
      <c r="J29" s="229"/>
      <c r="K29" s="230"/>
    </row>
    <row r="30" spans="1:11" s="7" customFormat="1" x14ac:dyDescent="0.25">
      <c r="A30" s="231" t="s">
        <v>15</v>
      </c>
      <c r="B30" s="231"/>
      <c r="C30" s="231"/>
      <c r="D30" s="129">
        <v>3064930.92</v>
      </c>
      <c r="E30" s="130"/>
      <c r="F30" s="129">
        <f>D30+H30</f>
        <v>3064930.92</v>
      </c>
      <c r="G30" s="164"/>
      <c r="H30" s="20">
        <v>0</v>
      </c>
      <c r="I30" s="181"/>
      <c r="J30" s="181"/>
      <c r="K30" s="181"/>
    </row>
    <row r="31" spans="1:11" s="7" customFormat="1" ht="31.5" customHeight="1" x14ac:dyDescent="0.25">
      <c r="A31" s="217" t="s">
        <v>16</v>
      </c>
      <c r="B31" s="218"/>
      <c r="C31" s="219"/>
      <c r="D31" s="185">
        <f>D30*30.2%-0.01</f>
        <v>925609.12783999997</v>
      </c>
      <c r="E31" s="186"/>
      <c r="F31" s="129">
        <f>D31+H31</f>
        <v>925609.12783999997</v>
      </c>
      <c r="G31" s="164"/>
      <c r="H31" s="20">
        <v>0</v>
      </c>
      <c r="I31" s="181"/>
      <c r="J31" s="181"/>
      <c r="K31" s="181"/>
    </row>
    <row r="32" spans="1:11" s="7" customFormat="1" x14ac:dyDescent="0.25">
      <c r="A32" s="231" t="s">
        <v>18</v>
      </c>
      <c r="B32" s="231"/>
      <c r="C32" s="231"/>
      <c r="D32" s="129">
        <f>SUM(D33:E39)</f>
        <v>27560</v>
      </c>
      <c r="E32" s="130"/>
      <c r="F32" s="129">
        <f>D32+H32</f>
        <v>27560</v>
      </c>
      <c r="G32" s="206"/>
      <c r="H32" s="20">
        <v>0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93"/>
      <c r="G33" s="206"/>
      <c r="H33" s="19"/>
      <c r="I33" s="181"/>
      <c r="J33" s="181"/>
      <c r="K33" s="181"/>
    </row>
    <row r="34" spans="1:11" s="7" customFormat="1" x14ac:dyDescent="0.25">
      <c r="A34" s="205" t="s">
        <v>27</v>
      </c>
      <c r="B34" s="232"/>
      <c r="C34" s="233"/>
      <c r="D34" s="119">
        <v>14400</v>
      </c>
      <c r="E34" s="120"/>
      <c r="F34" s="193"/>
      <c r="G34" s="206"/>
      <c r="H34" s="19"/>
      <c r="I34" s="181"/>
      <c r="J34" s="181"/>
      <c r="K34" s="181"/>
    </row>
    <row r="35" spans="1:11" s="7" customFormat="1" x14ac:dyDescent="0.25">
      <c r="A35" s="205" t="s">
        <v>28</v>
      </c>
      <c r="B35" s="232"/>
      <c r="C35" s="233"/>
      <c r="D35" s="119">
        <v>1680</v>
      </c>
      <c r="E35" s="120"/>
      <c r="F35" s="193"/>
      <c r="G35" s="206"/>
      <c r="H35" s="19"/>
      <c r="I35" s="181"/>
      <c r="J35" s="181"/>
      <c r="K35" s="181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93"/>
      <c r="G36" s="206"/>
      <c r="H36" s="19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93"/>
      <c r="G37" s="206"/>
      <c r="H37" s="19"/>
      <c r="I37" s="181"/>
      <c r="J37" s="181"/>
      <c r="K37" s="181"/>
    </row>
    <row r="38" spans="1:11" s="7" customFormat="1" ht="24" customHeight="1" x14ac:dyDescent="0.25">
      <c r="A38" s="202" t="s">
        <v>31</v>
      </c>
      <c r="B38" s="234"/>
      <c r="C38" s="235"/>
      <c r="D38" s="119">
        <v>1680</v>
      </c>
      <c r="E38" s="120"/>
      <c r="F38" s="193"/>
      <c r="G38" s="206"/>
      <c r="H38" s="19"/>
      <c r="I38" s="181"/>
      <c r="J38" s="181"/>
      <c r="K38" s="181"/>
    </row>
    <row r="39" spans="1:11" s="7" customFormat="1" x14ac:dyDescent="0.25">
      <c r="A39" s="205" t="s">
        <v>32</v>
      </c>
      <c r="B39" s="232"/>
      <c r="C39" s="233"/>
      <c r="D39" s="119">
        <v>840</v>
      </c>
      <c r="E39" s="120"/>
      <c r="F39" s="193"/>
      <c r="G39" s="206"/>
      <c r="H39" s="19"/>
      <c r="I39" s="181"/>
      <c r="J39" s="181"/>
      <c r="K39" s="181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582676</v>
      </c>
      <c r="E40" s="130"/>
      <c r="F40" s="129">
        <f>H40+D40</f>
        <v>582676</v>
      </c>
      <c r="G40" s="164"/>
      <c r="H40" s="20"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93"/>
      <c r="G41" s="206"/>
      <c r="H41" s="19"/>
      <c r="I41" s="124"/>
      <c r="J41" s="189"/>
      <c r="K41" s="125"/>
    </row>
    <row r="42" spans="1:11" s="7" customFormat="1" ht="24" customHeight="1" x14ac:dyDescent="0.25">
      <c r="A42" s="202" t="s">
        <v>34</v>
      </c>
      <c r="B42" s="203"/>
      <c r="C42" s="204"/>
      <c r="D42" s="119">
        <v>2800</v>
      </c>
      <c r="E42" s="120"/>
      <c r="F42" s="193"/>
      <c r="G42" s="206"/>
      <c r="H42" s="19"/>
      <c r="I42" s="124"/>
      <c r="J42" s="189"/>
      <c r="K42" s="125"/>
    </row>
    <row r="43" spans="1:11" s="7" customFormat="1" ht="30.75" customHeight="1" x14ac:dyDescent="0.25">
      <c r="A43" s="217" t="s">
        <v>19</v>
      </c>
      <c r="B43" s="218"/>
      <c r="C43" s="219"/>
      <c r="D43" s="129">
        <f>SUM(D44:E55)</f>
        <v>568229.35</v>
      </c>
      <c r="E43" s="130"/>
      <c r="F43" s="129">
        <f>D43+H43</f>
        <v>706475.35</v>
      </c>
      <c r="G43" s="164"/>
      <c r="H43" s="20">
        <f>SUM(H44:H55)</f>
        <v>138246</v>
      </c>
      <c r="I43" s="181"/>
      <c r="J43" s="181"/>
      <c r="K43" s="181"/>
    </row>
    <row r="44" spans="1:11" s="7" customFormat="1" ht="41.25" customHeight="1" x14ac:dyDescent="0.25">
      <c r="A44" s="202" t="s">
        <v>36</v>
      </c>
      <c r="B44" s="203"/>
      <c r="C44" s="204"/>
      <c r="D44" s="140">
        <v>22826</v>
      </c>
      <c r="E44" s="141"/>
      <c r="F44" s="119">
        <f>D44+H44</f>
        <v>21545.56</v>
      </c>
      <c r="G44" s="120"/>
      <c r="H44" s="21">
        <v>-1280.44</v>
      </c>
      <c r="I44" s="220" t="s">
        <v>112</v>
      </c>
      <c r="J44" s="221"/>
      <c r="K44" s="222"/>
    </row>
    <row r="45" spans="1:11" s="7" customFormat="1" ht="15" customHeight="1" x14ac:dyDescent="0.25">
      <c r="A45" s="202" t="s">
        <v>37</v>
      </c>
      <c r="B45" s="203"/>
      <c r="C45" s="204"/>
      <c r="D45" s="140">
        <v>57600</v>
      </c>
      <c r="E45" s="141"/>
      <c r="F45" s="205"/>
      <c r="G45" s="120"/>
      <c r="H45" s="21"/>
      <c r="I45" s="236"/>
      <c r="J45" s="237"/>
      <c r="K45" s="238"/>
    </row>
    <row r="46" spans="1:11" s="7" customFormat="1" ht="24" customHeight="1" x14ac:dyDescent="0.25">
      <c r="A46" s="202" t="s">
        <v>38</v>
      </c>
      <c r="B46" s="203"/>
      <c r="C46" s="204"/>
      <c r="D46" s="140">
        <v>7500</v>
      </c>
      <c r="E46" s="141"/>
      <c r="F46" s="205"/>
      <c r="G46" s="120"/>
      <c r="H46" s="21"/>
      <c r="I46" s="236"/>
      <c r="J46" s="237"/>
      <c r="K46" s="238"/>
    </row>
    <row r="47" spans="1:11" s="7" customFormat="1" ht="39" customHeight="1" x14ac:dyDescent="0.25">
      <c r="A47" s="202" t="s">
        <v>39</v>
      </c>
      <c r="B47" s="203"/>
      <c r="C47" s="204"/>
      <c r="D47" s="140">
        <v>8000</v>
      </c>
      <c r="E47" s="141"/>
      <c r="F47" s="119">
        <f>D47+H47</f>
        <v>6000</v>
      </c>
      <c r="G47" s="120"/>
      <c r="H47" s="22">
        <v>-2000</v>
      </c>
      <c r="I47" s="220" t="s">
        <v>112</v>
      </c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205"/>
      <c r="G48" s="120"/>
      <c r="H48" s="21"/>
      <c r="I48" s="236"/>
      <c r="J48" s="237"/>
      <c r="K48" s="238"/>
    </row>
    <row r="49" spans="1:11" s="7" customFormat="1" ht="15" customHeight="1" x14ac:dyDescent="0.25">
      <c r="A49" s="202" t="s">
        <v>42</v>
      </c>
      <c r="B49" s="203"/>
      <c r="C49" s="204"/>
      <c r="D49" s="140">
        <v>65000</v>
      </c>
      <c r="E49" s="141"/>
      <c r="F49" s="205"/>
      <c r="G49" s="120"/>
      <c r="H49" s="21"/>
      <c r="I49" s="236"/>
      <c r="J49" s="237"/>
      <c r="K49" s="238"/>
    </row>
    <row r="50" spans="1:11" s="7" customFormat="1" ht="15" customHeight="1" x14ac:dyDescent="0.25">
      <c r="A50" s="202" t="s">
        <v>35</v>
      </c>
      <c r="B50" s="203"/>
      <c r="C50" s="204"/>
      <c r="D50" s="140">
        <v>2000</v>
      </c>
      <c r="E50" s="141"/>
      <c r="F50" s="205"/>
      <c r="G50" s="120"/>
      <c r="H50" s="21"/>
      <c r="I50" s="236"/>
      <c r="J50" s="237"/>
      <c r="K50" s="238"/>
    </row>
    <row r="51" spans="1:11" s="7" customFormat="1" ht="61.5" customHeight="1" x14ac:dyDescent="0.25">
      <c r="A51" s="202" t="s">
        <v>41</v>
      </c>
      <c r="B51" s="203"/>
      <c r="C51" s="204"/>
      <c r="D51" s="140">
        <v>40000</v>
      </c>
      <c r="E51" s="141"/>
      <c r="F51" s="119">
        <f>D51+H51</f>
        <v>0</v>
      </c>
      <c r="G51" s="120"/>
      <c r="H51" s="22">
        <v>-40000</v>
      </c>
      <c r="I51" s="220" t="s">
        <v>124</v>
      </c>
      <c r="J51" s="221"/>
      <c r="K51" s="222"/>
    </row>
    <row r="52" spans="1:11" s="7" customFormat="1" ht="62.25" customHeight="1" x14ac:dyDescent="0.25">
      <c r="A52" s="202" t="s">
        <v>40</v>
      </c>
      <c r="B52" s="234"/>
      <c r="C52" s="235"/>
      <c r="D52" s="140">
        <v>12000</v>
      </c>
      <c r="E52" s="148"/>
      <c r="F52" s="119">
        <f>D52+H52</f>
        <v>0</v>
      </c>
      <c r="G52" s="233"/>
      <c r="H52" s="22">
        <v>-12000</v>
      </c>
      <c r="I52" s="220" t="s">
        <v>124</v>
      </c>
      <c r="J52" s="221"/>
      <c r="K52" s="222"/>
    </row>
    <row r="53" spans="1:11" s="7" customFormat="1" ht="37.5" customHeight="1" x14ac:dyDescent="0.25">
      <c r="A53" s="202" t="s">
        <v>43</v>
      </c>
      <c r="B53" s="203"/>
      <c r="C53" s="204"/>
      <c r="D53" s="140">
        <v>20000</v>
      </c>
      <c r="E53" s="141"/>
      <c r="F53" s="119">
        <f t="shared" ref="F53:F54" si="0">D53+H53</f>
        <v>20000</v>
      </c>
      <c r="G53" s="233"/>
      <c r="H53" s="22"/>
      <c r="I53" s="207"/>
      <c r="J53" s="208"/>
      <c r="K53" s="209"/>
    </row>
    <row r="54" spans="1:11" s="7" customFormat="1" ht="69" customHeight="1" x14ac:dyDescent="0.25">
      <c r="A54" s="202" t="s">
        <v>78</v>
      </c>
      <c r="B54" s="210"/>
      <c r="C54" s="211"/>
      <c r="D54" s="140">
        <v>25000</v>
      </c>
      <c r="E54" s="141"/>
      <c r="F54" s="119">
        <f t="shared" si="0"/>
        <v>13246</v>
      </c>
      <c r="G54" s="233"/>
      <c r="H54" s="22">
        <v>-11754</v>
      </c>
      <c r="I54" s="207" t="s">
        <v>130</v>
      </c>
      <c r="J54" s="208"/>
      <c r="K54" s="209"/>
    </row>
    <row r="55" spans="1:11" s="7" customFormat="1" ht="48" customHeight="1" x14ac:dyDescent="0.25">
      <c r="A55" s="202" t="s">
        <v>123</v>
      </c>
      <c r="B55" s="203"/>
      <c r="C55" s="204"/>
      <c r="D55" s="140">
        <v>200000</v>
      </c>
      <c r="E55" s="141"/>
      <c r="F55" s="119">
        <f t="shared" ref="F55:F61" si="1">D55+H55</f>
        <v>405280.44</v>
      </c>
      <c r="G55" s="120"/>
      <c r="H55" s="22">
        <v>205280.44</v>
      </c>
      <c r="I55" s="239" t="s">
        <v>113</v>
      </c>
      <c r="J55" s="240"/>
      <c r="K55" s="241"/>
    </row>
    <row r="56" spans="1:11" s="7" customFormat="1" ht="24.75" customHeight="1" x14ac:dyDescent="0.25">
      <c r="A56" s="202" t="s">
        <v>120</v>
      </c>
      <c r="B56" s="210"/>
      <c r="C56" s="211"/>
      <c r="D56" s="140">
        <v>50000</v>
      </c>
      <c r="E56" s="212"/>
      <c r="F56" s="119">
        <f t="shared" si="1"/>
        <v>189230.7</v>
      </c>
      <c r="G56" s="223"/>
      <c r="H56" s="22">
        <v>139230.70000000001</v>
      </c>
      <c r="I56" s="242"/>
      <c r="J56" s="243"/>
      <c r="K56" s="244"/>
    </row>
    <row r="57" spans="1:11" s="7" customFormat="1" ht="24.75" customHeight="1" x14ac:dyDescent="0.25">
      <c r="A57" s="202" t="s">
        <v>121</v>
      </c>
      <c r="B57" s="210"/>
      <c r="C57" s="211"/>
      <c r="D57" s="140">
        <v>50000</v>
      </c>
      <c r="E57" s="212"/>
      <c r="F57" s="119">
        <f t="shared" si="1"/>
        <v>156034.94</v>
      </c>
      <c r="G57" s="212"/>
      <c r="H57" s="22">
        <v>106034.94</v>
      </c>
      <c r="I57" s="242"/>
      <c r="J57" s="243"/>
      <c r="K57" s="244"/>
    </row>
    <row r="58" spans="1:11" s="7" customFormat="1" ht="15" customHeight="1" x14ac:dyDescent="0.25">
      <c r="A58" s="202" t="s">
        <v>122</v>
      </c>
      <c r="B58" s="210"/>
      <c r="C58" s="211"/>
      <c r="D58" s="140">
        <v>100000</v>
      </c>
      <c r="E58" s="212"/>
      <c r="F58" s="119">
        <f t="shared" si="1"/>
        <v>40246.26</v>
      </c>
      <c r="G58" s="212"/>
      <c r="H58" s="22">
        <v>-59753.74</v>
      </c>
      <c r="I58" s="242"/>
      <c r="J58" s="243"/>
      <c r="K58" s="244"/>
    </row>
    <row r="59" spans="1:11" s="7" customFormat="1" ht="15" customHeight="1" x14ac:dyDescent="0.25">
      <c r="A59" s="202" t="s">
        <v>104</v>
      </c>
      <c r="B59" s="210"/>
      <c r="C59" s="211"/>
      <c r="D59" s="140"/>
      <c r="E59" s="212"/>
      <c r="F59" s="119">
        <f t="shared" si="1"/>
        <v>19768.54</v>
      </c>
      <c r="G59" s="212"/>
      <c r="H59" s="22">
        <v>19768.54</v>
      </c>
      <c r="I59" s="245"/>
      <c r="J59" s="246"/>
      <c r="K59" s="247"/>
    </row>
    <row r="60" spans="1:11" s="7" customFormat="1" ht="30.75" customHeight="1" x14ac:dyDescent="0.25">
      <c r="A60" s="217" t="s">
        <v>20</v>
      </c>
      <c r="B60" s="218"/>
      <c r="C60" s="219"/>
      <c r="D60" s="129">
        <f>SUM(D61:E72)</f>
        <v>1886457.04</v>
      </c>
      <c r="E60" s="130"/>
      <c r="F60" s="129">
        <f>D60+H60</f>
        <v>1898211.44</v>
      </c>
      <c r="G60" s="164"/>
      <c r="H60" s="20">
        <f>SUM(H61:H72)</f>
        <v>11754.4</v>
      </c>
      <c r="I60" s="181"/>
      <c r="J60" s="181"/>
      <c r="K60" s="181"/>
    </row>
    <row r="61" spans="1:11" s="7" customFormat="1" ht="52.5" customHeight="1" x14ac:dyDescent="0.25">
      <c r="A61" s="202" t="s">
        <v>84</v>
      </c>
      <c r="B61" s="203"/>
      <c r="C61" s="204"/>
      <c r="D61" s="119">
        <v>65000</v>
      </c>
      <c r="E61" s="120"/>
      <c r="F61" s="119">
        <f t="shared" si="1"/>
        <v>71160</v>
      </c>
      <c r="G61" s="120"/>
      <c r="H61" s="22">
        <f>4000+2200-40</f>
        <v>6160</v>
      </c>
      <c r="I61" s="213" t="s">
        <v>118</v>
      </c>
      <c r="J61" s="214"/>
      <c r="K61" s="215"/>
    </row>
    <row r="62" spans="1:11" s="7" customFormat="1" ht="39" customHeight="1" x14ac:dyDescent="0.25">
      <c r="A62" s="202" t="s">
        <v>46</v>
      </c>
      <c r="B62" s="203"/>
      <c r="C62" s="204"/>
      <c r="D62" s="119">
        <v>23944</v>
      </c>
      <c r="E62" s="120"/>
      <c r="F62" s="205">
        <f t="shared" ref="F62" si="2">D62+H62</f>
        <v>21744</v>
      </c>
      <c r="G62" s="120"/>
      <c r="H62" s="22">
        <v>-2200</v>
      </c>
      <c r="I62" s="220" t="s">
        <v>112</v>
      </c>
      <c r="J62" s="221"/>
      <c r="K62" s="222"/>
    </row>
    <row r="63" spans="1:11" s="7" customFormat="1" ht="51.75" customHeight="1" x14ac:dyDescent="0.25">
      <c r="A63" s="202" t="s">
        <v>45</v>
      </c>
      <c r="B63" s="203"/>
      <c r="C63" s="204"/>
      <c r="D63" s="119">
        <v>12000</v>
      </c>
      <c r="E63" s="120"/>
      <c r="F63" s="119">
        <f>D63+H63</f>
        <v>8000</v>
      </c>
      <c r="G63" s="120"/>
      <c r="H63" s="22">
        <v>-4000</v>
      </c>
      <c r="I63" s="220" t="s">
        <v>127</v>
      </c>
      <c r="J63" s="221"/>
      <c r="K63" s="222"/>
    </row>
    <row r="64" spans="1:11" s="7" customFormat="1" ht="23.25" customHeight="1" x14ac:dyDescent="0.25">
      <c r="A64" s="202" t="s">
        <v>47</v>
      </c>
      <c r="B64" s="203"/>
      <c r="C64" s="204"/>
      <c r="D64" s="119">
        <v>6600</v>
      </c>
      <c r="E64" s="120"/>
      <c r="F64" s="205"/>
      <c r="G64" s="120"/>
      <c r="H64" s="21"/>
      <c r="I64" s="124"/>
      <c r="J64" s="189"/>
      <c r="K64" s="125"/>
    </row>
    <row r="65" spans="1:11" s="7" customFormat="1" ht="68.25" customHeight="1" x14ac:dyDescent="0.25">
      <c r="A65" s="202" t="s">
        <v>48</v>
      </c>
      <c r="B65" s="203"/>
      <c r="C65" s="204"/>
      <c r="D65" s="119">
        <v>10163.040000000001</v>
      </c>
      <c r="E65" s="120"/>
      <c r="F65" s="119">
        <f>D65+H65</f>
        <v>21957.440000000002</v>
      </c>
      <c r="G65" s="120"/>
      <c r="H65" s="22">
        <v>11794.4</v>
      </c>
      <c r="I65" s="213" t="s">
        <v>128</v>
      </c>
      <c r="J65" s="214"/>
      <c r="K65" s="215"/>
    </row>
    <row r="66" spans="1:11" s="7" customFormat="1" ht="25.5" customHeight="1" x14ac:dyDescent="0.25">
      <c r="A66" s="202" t="s">
        <v>49</v>
      </c>
      <c r="B66" s="203"/>
      <c r="C66" s="204"/>
      <c r="D66" s="119">
        <v>9000</v>
      </c>
      <c r="E66" s="120"/>
      <c r="F66" s="205"/>
      <c r="G66" s="120"/>
      <c r="H66" s="21"/>
      <c r="I66" s="124"/>
      <c r="J66" s="189"/>
      <c r="K66" s="125"/>
    </row>
    <row r="67" spans="1:11" s="7" customFormat="1" ht="21.75" customHeight="1" x14ac:dyDescent="0.25">
      <c r="A67" s="202" t="s">
        <v>50</v>
      </c>
      <c r="B67" s="203"/>
      <c r="C67" s="204"/>
      <c r="D67" s="119">
        <v>30000</v>
      </c>
      <c r="E67" s="120"/>
      <c r="F67" s="205"/>
      <c r="G67" s="120"/>
      <c r="H67" s="21"/>
      <c r="I67" s="124"/>
      <c r="J67" s="189"/>
      <c r="K67" s="125"/>
    </row>
    <row r="68" spans="1:11" s="7" customFormat="1" ht="15" customHeight="1" x14ac:dyDescent="0.25">
      <c r="A68" s="202" t="s">
        <v>51</v>
      </c>
      <c r="B68" s="203"/>
      <c r="C68" s="204"/>
      <c r="D68" s="119">
        <v>19680</v>
      </c>
      <c r="E68" s="120"/>
      <c r="F68" s="205"/>
      <c r="G68" s="120"/>
      <c r="H68" s="21"/>
      <c r="I68" s="124"/>
      <c r="J68" s="189"/>
      <c r="K68" s="125"/>
    </row>
    <row r="69" spans="1:11" s="7" customFormat="1" ht="21.75" customHeight="1" x14ac:dyDescent="0.25">
      <c r="A69" s="202" t="s">
        <v>52</v>
      </c>
      <c r="B69" s="203"/>
      <c r="C69" s="204"/>
      <c r="D69" s="119">
        <v>36000</v>
      </c>
      <c r="E69" s="120"/>
      <c r="F69" s="205"/>
      <c r="G69" s="120"/>
      <c r="H69" s="21"/>
      <c r="I69" s="124"/>
      <c r="J69" s="189"/>
      <c r="K69" s="125"/>
    </row>
    <row r="70" spans="1:11" s="7" customFormat="1" ht="15" customHeight="1" x14ac:dyDescent="0.25">
      <c r="A70" s="202" t="s">
        <v>53</v>
      </c>
      <c r="B70" s="203"/>
      <c r="C70" s="204"/>
      <c r="D70" s="119">
        <v>150000</v>
      </c>
      <c r="E70" s="120"/>
      <c r="F70" s="205"/>
      <c r="G70" s="120"/>
      <c r="H70" s="21"/>
      <c r="I70" s="124"/>
      <c r="J70" s="189"/>
      <c r="K70" s="125"/>
    </row>
    <row r="71" spans="1:11" s="7" customFormat="1" ht="15" customHeight="1" x14ac:dyDescent="0.25">
      <c r="A71" s="202" t="s">
        <v>63</v>
      </c>
      <c r="B71" s="203"/>
      <c r="C71" s="204"/>
      <c r="D71" s="119">
        <v>1515150</v>
      </c>
      <c r="E71" s="120"/>
      <c r="F71" s="205"/>
      <c r="G71" s="120"/>
      <c r="H71" s="21"/>
      <c r="I71" s="124"/>
      <c r="J71" s="189"/>
      <c r="K71" s="125"/>
    </row>
    <row r="72" spans="1:11" s="7" customFormat="1" ht="15" customHeight="1" x14ac:dyDescent="0.25">
      <c r="A72" s="202" t="s">
        <v>64</v>
      </c>
      <c r="B72" s="203"/>
      <c r="C72" s="204"/>
      <c r="D72" s="119">
        <v>8920</v>
      </c>
      <c r="E72" s="120"/>
      <c r="F72" s="205"/>
      <c r="G72" s="120"/>
      <c r="H72" s="21"/>
      <c r="I72" s="124"/>
      <c r="J72" s="189"/>
      <c r="K72" s="125"/>
    </row>
    <row r="73" spans="1:11" s="7" customFormat="1" x14ac:dyDescent="0.25">
      <c r="A73" s="217" t="s">
        <v>21</v>
      </c>
      <c r="B73" s="218"/>
      <c r="C73" s="219"/>
      <c r="D73" s="129"/>
      <c r="E73" s="130"/>
      <c r="F73" s="193"/>
      <c r="G73" s="164"/>
      <c r="H73" s="19"/>
      <c r="I73" s="181"/>
      <c r="J73" s="181"/>
      <c r="K73" s="181"/>
    </row>
    <row r="74" spans="1:11" s="7" customFormat="1" ht="45.75" customHeight="1" x14ac:dyDescent="0.25">
      <c r="A74" s="217" t="s">
        <v>22</v>
      </c>
      <c r="B74" s="218"/>
      <c r="C74" s="219"/>
      <c r="D74" s="129">
        <f>SUM(D75:E78)</f>
        <v>30000</v>
      </c>
      <c r="E74" s="130"/>
      <c r="F74" s="129">
        <f>D74+H74</f>
        <v>32098</v>
      </c>
      <c r="G74" s="164"/>
      <c r="H74" s="20">
        <f>SUM(H75:H78)</f>
        <v>2098</v>
      </c>
      <c r="I74" s="181"/>
      <c r="J74" s="181"/>
      <c r="K74" s="181"/>
    </row>
    <row r="75" spans="1:11" s="7" customFormat="1" ht="37.5" customHeight="1" x14ac:dyDescent="0.25">
      <c r="A75" s="202" t="s">
        <v>54</v>
      </c>
      <c r="B75" s="203"/>
      <c r="C75" s="204"/>
      <c r="D75" s="119">
        <v>15000</v>
      </c>
      <c r="E75" s="120"/>
      <c r="F75" s="119">
        <f>D75+H75</f>
        <v>2600</v>
      </c>
      <c r="G75" s="120"/>
      <c r="H75" s="22">
        <v>-12400</v>
      </c>
      <c r="I75" s="220" t="s">
        <v>126</v>
      </c>
      <c r="J75" s="221"/>
      <c r="K75" s="222"/>
    </row>
    <row r="76" spans="1:11" s="7" customFormat="1" ht="64.5" customHeight="1" x14ac:dyDescent="0.25">
      <c r="A76" s="202" t="s">
        <v>105</v>
      </c>
      <c r="B76" s="210"/>
      <c r="C76" s="211"/>
      <c r="D76" s="119"/>
      <c r="E76" s="212"/>
      <c r="F76" s="119">
        <f>D76+H76</f>
        <v>20998</v>
      </c>
      <c r="G76" s="120"/>
      <c r="H76" s="22">
        <v>20998</v>
      </c>
      <c r="I76" s="213" t="s">
        <v>115</v>
      </c>
      <c r="J76" s="214"/>
      <c r="K76" s="215"/>
    </row>
    <row r="77" spans="1:11" s="7" customFormat="1" ht="80.25" customHeight="1" x14ac:dyDescent="0.25">
      <c r="A77" s="202" t="s">
        <v>114</v>
      </c>
      <c r="B77" s="210"/>
      <c r="C77" s="211"/>
      <c r="D77" s="119"/>
      <c r="E77" s="212"/>
      <c r="F77" s="119">
        <f>H77</f>
        <v>8500</v>
      </c>
      <c r="G77" s="120"/>
      <c r="H77" s="22">
        <v>8500</v>
      </c>
      <c r="I77" s="213" t="s">
        <v>116</v>
      </c>
      <c r="J77" s="214"/>
      <c r="K77" s="215"/>
    </row>
    <row r="78" spans="1:11" s="7" customFormat="1" ht="39.75" customHeight="1" x14ac:dyDescent="0.25">
      <c r="A78" s="202" t="s">
        <v>55</v>
      </c>
      <c r="B78" s="203"/>
      <c r="C78" s="204"/>
      <c r="D78" s="119">
        <v>15000</v>
      </c>
      <c r="E78" s="120"/>
      <c r="F78" s="119">
        <f>D78+H78</f>
        <v>0</v>
      </c>
      <c r="G78" s="120"/>
      <c r="H78" s="22">
        <v>-15000</v>
      </c>
      <c r="I78" s="207" t="s">
        <v>129</v>
      </c>
      <c r="J78" s="208"/>
      <c r="K78" s="209"/>
    </row>
    <row r="79" spans="1:11" s="7" customFormat="1" ht="43.5" customHeight="1" x14ac:dyDescent="0.25">
      <c r="A79" s="217" t="s">
        <v>23</v>
      </c>
      <c r="B79" s="218"/>
      <c r="C79" s="219"/>
      <c r="D79" s="129">
        <f>SUM(D80:E88)</f>
        <v>571019.55999999994</v>
      </c>
      <c r="E79" s="130"/>
      <c r="F79" s="129">
        <f>D79+H79</f>
        <v>418921.15999999992</v>
      </c>
      <c r="G79" s="164"/>
      <c r="H79" s="20">
        <f>SUM(H80:H88)</f>
        <v>-152098.4</v>
      </c>
      <c r="I79" s="181"/>
      <c r="J79" s="181"/>
      <c r="K79" s="181"/>
    </row>
    <row r="80" spans="1:11" s="7" customFormat="1" ht="15" customHeight="1" x14ac:dyDescent="0.25">
      <c r="A80" s="202" t="s">
        <v>56</v>
      </c>
      <c r="B80" s="203"/>
      <c r="C80" s="204"/>
      <c r="D80" s="119">
        <f>11140</f>
        <v>11140</v>
      </c>
      <c r="E80" s="120"/>
      <c r="F80" s="216"/>
      <c r="G80" s="212"/>
      <c r="H80" s="23"/>
      <c r="I80" s="124"/>
      <c r="J80" s="189"/>
      <c r="K80" s="125"/>
    </row>
    <row r="81" spans="1:11" s="7" customFormat="1" ht="15" customHeight="1" x14ac:dyDescent="0.25">
      <c r="A81" s="202" t="s">
        <v>57</v>
      </c>
      <c r="B81" s="203"/>
      <c r="C81" s="204"/>
      <c r="D81" s="119">
        <f>32865.11+7770.02</f>
        <v>40635.130000000005</v>
      </c>
      <c r="E81" s="120"/>
      <c r="F81" s="216"/>
      <c r="G81" s="212"/>
      <c r="H81" s="23"/>
      <c r="I81" s="124"/>
      <c r="J81" s="189"/>
      <c r="K81" s="125"/>
    </row>
    <row r="82" spans="1:11" s="7" customFormat="1" ht="15" customHeight="1" x14ac:dyDescent="0.25">
      <c r="A82" s="202" t="s">
        <v>58</v>
      </c>
      <c r="B82" s="203"/>
      <c r="C82" s="204"/>
      <c r="D82" s="119">
        <v>8832.4699999999993</v>
      </c>
      <c r="E82" s="120"/>
      <c r="F82" s="216"/>
      <c r="G82" s="212"/>
      <c r="H82" s="23"/>
      <c r="I82" s="124"/>
      <c r="J82" s="189"/>
      <c r="K82" s="125"/>
    </row>
    <row r="83" spans="1:11" s="7" customFormat="1" ht="15" customHeight="1" x14ac:dyDescent="0.25">
      <c r="A83" s="202" t="s">
        <v>59</v>
      </c>
      <c r="B83" s="203"/>
      <c r="C83" s="204"/>
      <c r="D83" s="119">
        <v>7425</v>
      </c>
      <c r="E83" s="120"/>
      <c r="F83" s="216"/>
      <c r="G83" s="212"/>
      <c r="H83" s="23"/>
      <c r="I83" s="124"/>
      <c r="J83" s="189"/>
      <c r="K83" s="125"/>
    </row>
    <row r="84" spans="1:11" s="7" customFormat="1" ht="15" customHeight="1" x14ac:dyDescent="0.25">
      <c r="A84" s="202" t="s">
        <v>60</v>
      </c>
      <c r="B84" s="203"/>
      <c r="C84" s="204"/>
      <c r="D84" s="119">
        <v>1600</v>
      </c>
      <c r="E84" s="120"/>
      <c r="F84" s="216"/>
      <c r="G84" s="212"/>
      <c r="H84" s="23"/>
      <c r="I84" s="124"/>
      <c r="J84" s="189"/>
      <c r="K84" s="125"/>
    </row>
    <row r="85" spans="1:11" s="7" customFormat="1" ht="15" customHeight="1" x14ac:dyDescent="0.25">
      <c r="A85" s="202" t="s">
        <v>61</v>
      </c>
      <c r="B85" s="203"/>
      <c r="C85" s="204"/>
      <c r="D85" s="119">
        <v>300000</v>
      </c>
      <c r="E85" s="120"/>
      <c r="F85" s="216"/>
      <c r="G85" s="212"/>
      <c r="H85" s="23"/>
      <c r="I85" s="124"/>
      <c r="J85" s="189"/>
      <c r="K85" s="125"/>
    </row>
    <row r="86" spans="1:11" s="7" customFormat="1" ht="63.75" customHeight="1" x14ac:dyDescent="0.25">
      <c r="A86" s="202" t="s">
        <v>80</v>
      </c>
      <c r="B86" s="203"/>
      <c r="C86" s="204"/>
      <c r="D86" s="119">
        <v>150000</v>
      </c>
      <c r="E86" s="120"/>
      <c r="F86" s="119">
        <f>D86+H86</f>
        <v>0</v>
      </c>
      <c r="G86" s="120"/>
      <c r="H86" s="22">
        <v>-150000</v>
      </c>
      <c r="I86" s="220" t="s">
        <v>125</v>
      </c>
      <c r="J86" s="221"/>
      <c r="K86" s="222"/>
    </row>
    <row r="87" spans="1:11" s="7" customFormat="1" ht="50.25" customHeight="1" x14ac:dyDescent="0.25">
      <c r="A87" s="202" t="s">
        <v>62</v>
      </c>
      <c r="B87" s="203"/>
      <c r="C87" s="204"/>
      <c r="D87" s="119">
        <v>40000</v>
      </c>
      <c r="E87" s="120"/>
      <c r="F87" s="248">
        <f>D87+H87</f>
        <v>37901.599999999999</v>
      </c>
      <c r="G87" s="249"/>
      <c r="H87" s="22">
        <v>-2098.4</v>
      </c>
      <c r="I87" s="220" t="s">
        <v>117</v>
      </c>
      <c r="J87" s="221"/>
      <c r="K87" s="222"/>
    </row>
    <row r="88" spans="1:11" s="7" customFormat="1" ht="15" customHeight="1" x14ac:dyDescent="0.25">
      <c r="A88" s="202" t="s">
        <v>65</v>
      </c>
      <c r="B88" s="203"/>
      <c r="C88" s="204"/>
      <c r="D88" s="119">
        <v>11386.96</v>
      </c>
      <c r="E88" s="120"/>
      <c r="F88" s="216"/>
      <c r="G88" s="212"/>
      <c r="H88" s="23"/>
      <c r="I88" s="124"/>
      <c r="J88" s="189"/>
      <c r="K88" s="125"/>
    </row>
    <row r="89" spans="1:11" s="7" customFormat="1" x14ac:dyDescent="0.25">
      <c r="A89" s="135" t="s">
        <v>11</v>
      </c>
      <c r="B89" s="135"/>
      <c r="C89" s="135"/>
      <c r="D89" s="136">
        <f>D30+D31+D32+D40+D43+D60+D73+D74+D79</f>
        <v>7656481.9978399994</v>
      </c>
      <c r="E89" s="137"/>
      <c r="F89" s="136">
        <f>F30+F31+F32+F40+F43+F60+F73+F74+F79</f>
        <v>7656481.9978400003</v>
      </c>
      <c r="G89" s="137"/>
      <c r="H89" s="16">
        <f>H30+H31+H32+H40+H43+H60+H73+H74+H79</f>
        <v>0</v>
      </c>
      <c r="I89" s="171"/>
      <c r="J89" s="171"/>
      <c r="K89" s="171"/>
    </row>
    <row r="91" spans="1:11" x14ac:dyDescent="0.25">
      <c r="A91" s="138" t="s">
        <v>24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8.25" customHeight="1" x14ac:dyDescent="0.25">
      <c r="A92" s="139"/>
      <c r="B92" s="139"/>
      <c r="C92" s="139"/>
      <c r="D92" s="139"/>
      <c r="E92" s="139"/>
      <c r="F92" s="139"/>
      <c r="G92" s="139"/>
      <c r="H92" s="139"/>
      <c r="I92" s="139"/>
      <c r="J92" s="139"/>
      <c r="K92" s="139"/>
    </row>
    <row r="93" spans="1:11" x14ac:dyDescent="0.25">
      <c r="A93" s="171"/>
      <c r="B93" s="171"/>
      <c r="C93" s="171"/>
      <c r="D93" s="163" t="s">
        <v>5</v>
      </c>
      <c r="E93" s="163"/>
      <c r="F93" s="163" t="s">
        <v>6</v>
      </c>
      <c r="G93" s="163"/>
      <c r="H93" s="14" t="s">
        <v>14</v>
      </c>
      <c r="I93" s="188" t="s">
        <v>13</v>
      </c>
      <c r="J93" s="229"/>
      <c r="K93" s="230"/>
    </row>
    <row r="94" spans="1:11" ht="33" customHeight="1" x14ac:dyDescent="0.25">
      <c r="A94" s="126" t="s">
        <v>19</v>
      </c>
      <c r="B94" s="127"/>
      <c r="C94" s="128"/>
      <c r="D94" s="250"/>
      <c r="E94" s="251"/>
      <c r="F94" s="250"/>
      <c r="G94" s="251"/>
      <c r="H94" s="12"/>
      <c r="I94" s="171"/>
      <c r="J94" s="171"/>
      <c r="K94" s="171"/>
    </row>
    <row r="95" spans="1:11" x14ac:dyDescent="0.25">
      <c r="A95" s="135" t="s">
        <v>11</v>
      </c>
      <c r="B95" s="135"/>
      <c r="C95" s="135"/>
      <c r="D95" s="136">
        <f>D94</f>
        <v>0</v>
      </c>
      <c r="E95" s="137"/>
      <c r="F95" s="136">
        <f>F94</f>
        <v>0</v>
      </c>
      <c r="G95" s="137"/>
      <c r="H95" s="16">
        <f>H94</f>
        <v>0</v>
      </c>
      <c r="I95" s="171"/>
      <c r="J95" s="171"/>
      <c r="K95" s="171"/>
    </row>
    <row r="97" spans="1:11" ht="16.5" customHeight="1" x14ac:dyDescent="0.25">
      <c r="A97" s="187" t="s">
        <v>25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</row>
    <row r="99" spans="1:11" x14ac:dyDescent="0.25">
      <c r="A99" s="171"/>
      <c r="B99" s="171"/>
      <c r="C99" s="171"/>
      <c r="D99" s="163" t="s">
        <v>5</v>
      </c>
      <c r="E99" s="163"/>
      <c r="F99" s="163" t="s">
        <v>6</v>
      </c>
      <c r="G99" s="163"/>
      <c r="H99" s="14" t="s">
        <v>14</v>
      </c>
      <c r="I99" s="188" t="s">
        <v>13</v>
      </c>
      <c r="J99" s="229"/>
      <c r="K99" s="230"/>
    </row>
    <row r="100" spans="1:11" ht="18.75" customHeight="1" x14ac:dyDescent="0.25">
      <c r="A100" s="231" t="s">
        <v>15</v>
      </c>
      <c r="B100" s="231"/>
      <c r="C100" s="231"/>
      <c r="D100" s="129">
        <v>126360</v>
      </c>
      <c r="E100" s="130"/>
      <c r="F100" s="129">
        <f>D100+H100</f>
        <v>126360</v>
      </c>
      <c r="G100" s="164"/>
      <c r="H100" s="19"/>
      <c r="I100" s="171"/>
      <c r="J100" s="171"/>
      <c r="K100" s="171"/>
    </row>
    <row r="101" spans="1:11" ht="28.5" customHeight="1" x14ac:dyDescent="0.25">
      <c r="A101" s="217" t="s">
        <v>16</v>
      </c>
      <c r="B101" s="218"/>
      <c r="C101" s="219"/>
      <c r="D101" s="129">
        <v>38160.720000000001</v>
      </c>
      <c r="E101" s="130"/>
      <c r="F101" s="129">
        <f>D101+H101</f>
        <v>38160.720000000001</v>
      </c>
      <c r="G101" s="164"/>
      <c r="H101" s="19"/>
      <c r="I101" s="171"/>
      <c r="J101" s="171"/>
      <c r="K101" s="171"/>
    </row>
    <row r="102" spans="1:11" ht="27.75" customHeight="1" x14ac:dyDescent="0.25">
      <c r="A102" s="217" t="s">
        <v>17</v>
      </c>
      <c r="B102" s="218"/>
      <c r="C102" s="219"/>
      <c r="D102" s="129">
        <f>SUM(D103)</f>
        <v>40000</v>
      </c>
      <c r="E102" s="130"/>
      <c r="F102" s="129">
        <f>D102+H102</f>
        <v>40000</v>
      </c>
      <c r="G102" s="164"/>
      <c r="H102" s="19"/>
      <c r="I102" s="171"/>
      <c r="J102" s="171"/>
      <c r="K102" s="171"/>
    </row>
    <row r="103" spans="1:11" ht="15" customHeight="1" x14ac:dyDescent="0.25">
      <c r="A103" s="205" t="s">
        <v>66</v>
      </c>
      <c r="B103" s="232"/>
      <c r="C103" s="233"/>
      <c r="D103" s="119">
        <v>40000</v>
      </c>
      <c r="E103" s="145"/>
      <c r="F103" s="252"/>
      <c r="G103" s="253"/>
      <c r="H103" s="13"/>
      <c r="I103" s="254"/>
      <c r="J103" s="254"/>
      <c r="K103" s="254"/>
    </row>
    <row r="104" spans="1:11" ht="30" customHeight="1" x14ac:dyDescent="0.25">
      <c r="A104" s="217" t="s">
        <v>20</v>
      </c>
      <c r="B104" s="218"/>
      <c r="C104" s="219"/>
      <c r="D104" s="129">
        <f>SUM(D105:E108)</f>
        <v>657720</v>
      </c>
      <c r="E104" s="130"/>
      <c r="F104" s="129">
        <f>D104+H104</f>
        <v>657720</v>
      </c>
      <c r="G104" s="164"/>
      <c r="H104" s="19"/>
      <c r="I104" s="171"/>
      <c r="J104" s="171"/>
      <c r="K104" s="171"/>
    </row>
    <row r="105" spans="1:11" s="7" customFormat="1" ht="23.25" customHeight="1" x14ac:dyDescent="0.25">
      <c r="A105" s="202" t="s">
        <v>82</v>
      </c>
      <c r="B105" s="203"/>
      <c r="C105" s="204"/>
      <c r="D105" s="119">
        <v>186480</v>
      </c>
      <c r="E105" s="120"/>
      <c r="F105" s="124"/>
      <c r="G105" s="125"/>
      <c r="H105" s="10"/>
      <c r="I105" s="124"/>
      <c r="J105" s="189"/>
      <c r="K105" s="125"/>
    </row>
    <row r="106" spans="1:11" s="7" customFormat="1" ht="24.75" customHeight="1" x14ac:dyDescent="0.25">
      <c r="A106" s="202" t="s">
        <v>81</v>
      </c>
      <c r="B106" s="203"/>
      <c r="C106" s="204"/>
      <c r="D106" s="119">
        <v>217560</v>
      </c>
      <c r="E106" s="120"/>
      <c r="F106" s="124"/>
      <c r="G106" s="125"/>
      <c r="H106" s="10"/>
      <c r="I106" s="124"/>
      <c r="J106" s="189"/>
      <c r="K106" s="125"/>
    </row>
    <row r="107" spans="1:11" s="7" customFormat="1" ht="15" customHeight="1" x14ac:dyDescent="0.25">
      <c r="A107" s="202" t="s">
        <v>67</v>
      </c>
      <c r="B107" s="203"/>
      <c r="C107" s="204"/>
      <c r="D107" s="119">
        <v>252720</v>
      </c>
      <c r="E107" s="120"/>
      <c r="F107" s="124"/>
      <c r="G107" s="125"/>
      <c r="H107" s="10"/>
      <c r="I107" s="124"/>
      <c r="J107" s="189"/>
      <c r="K107" s="125"/>
    </row>
    <row r="108" spans="1:11" s="7" customFormat="1" ht="27" customHeight="1" x14ac:dyDescent="0.25">
      <c r="A108" s="202" t="s">
        <v>83</v>
      </c>
      <c r="B108" s="203"/>
      <c r="C108" s="204"/>
      <c r="D108" s="119">
        <v>960</v>
      </c>
      <c r="E108" s="120"/>
      <c r="F108" s="124"/>
      <c r="G108" s="125"/>
      <c r="H108" s="10"/>
      <c r="I108" s="124"/>
      <c r="J108" s="189"/>
      <c r="K108" s="125"/>
    </row>
    <row r="109" spans="1:11" x14ac:dyDescent="0.25">
      <c r="A109" s="217" t="s">
        <v>21</v>
      </c>
      <c r="B109" s="218"/>
      <c r="C109" s="219"/>
      <c r="D109" s="129">
        <f>SUM(D110:E114)</f>
        <v>176414.29</v>
      </c>
      <c r="E109" s="130"/>
      <c r="F109" s="129">
        <f>D109+H109</f>
        <v>0</v>
      </c>
      <c r="G109" s="164"/>
      <c r="H109" s="20">
        <f>SUM(H110:H114)</f>
        <v>-176414.29</v>
      </c>
      <c r="I109" s="171"/>
      <c r="J109" s="171"/>
      <c r="K109" s="171"/>
    </row>
    <row r="110" spans="1:11" ht="25.5" customHeight="1" x14ac:dyDescent="0.25">
      <c r="A110" s="202" t="s">
        <v>68</v>
      </c>
      <c r="B110" s="203"/>
      <c r="C110" s="204"/>
      <c r="D110" s="119">
        <v>24700</v>
      </c>
      <c r="E110" s="120"/>
      <c r="F110" s="248">
        <f>D110+H110</f>
        <v>0</v>
      </c>
      <c r="G110" s="249"/>
      <c r="H110" s="22">
        <v>-24700</v>
      </c>
      <c r="I110" s="239" t="s">
        <v>111</v>
      </c>
      <c r="J110" s="240"/>
      <c r="K110" s="241"/>
    </row>
    <row r="111" spans="1:11" x14ac:dyDescent="0.25">
      <c r="A111" s="202" t="s">
        <v>69</v>
      </c>
      <c r="B111" s="203"/>
      <c r="C111" s="204"/>
      <c r="D111" s="119">
        <v>65090.29</v>
      </c>
      <c r="E111" s="120"/>
      <c r="F111" s="248">
        <f t="shared" ref="F111:F114" si="3">D111+H111</f>
        <v>0</v>
      </c>
      <c r="G111" s="249"/>
      <c r="H111" s="22">
        <v>-65090.29</v>
      </c>
      <c r="I111" s="255"/>
      <c r="J111" s="256"/>
      <c r="K111" s="257"/>
    </row>
    <row r="112" spans="1:11" ht="26.25" customHeight="1" x14ac:dyDescent="0.25">
      <c r="A112" s="202" t="s">
        <v>71</v>
      </c>
      <c r="B112" s="203"/>
      <c r="C112" s="204"/>
      <c r="D112" s="119">
        <v>24000</v>
      </c>
      <c r="E112" s="120"/>
      <c r="F112" s="248">
        <f t="shared" si="3"/>
        <v>0</v>
      </c>
      <c r="G112" s="249"/>
      <c r="H112" s="22">
        <v>-24000</v>
      </c>
      <c r="I112" s="255"/>
      <c r="J112" s="256"/>
      <c r="K112" s="257"/>
    </row>
    <row r="113" spans="1:11" x14ac:dyDescent="0.25">
      <c r="A113" s="202" t="s">
        <v>70</v>
      </c>
      <c r="B113" s="203"/>
      <c r="C113" s="204"/>
      <c r="D113" s="119">
        <v>2124</v>
      </c>
      <c r="E113" s="120"/>
      <c r="F113" s="248">
        <f t="shared" si="3"/>
        <v>0</v>
      </c>
      <c r="G113" s="249"/>
      <c r="H113" s="22">
        <v>-2124</v>
      </c>
      <c r="I113" s="255"/>
      <c r="J113" s="256"/>
      <c r="K113" s="257"/>
    </row>
    <row r="114" spans="1:11" x14ac:dyDescent="0.25">
      <c r="A114" s="202" t="s">
        <v>72</v>
      </c>
      <c r="B114" s="203"/>
      <c r="C114" s="204"/>
      <c r="D114" s="119">
        <v>60500</v>
      </c>
      <c r="E114" s="120"/>
      <c r="F114" s="248">
        <f t="shared" si="3"/>
        <v>0</v>
      </c>
      <c r="G114" s="249"/>
      <c r="H114" s="22">
        <v>-60500</v>
      </c>
      <c r="I114" s="255"/>
      <c r="J114" s="256"/>
      <c r="K114" s="257"/>
    </row>
    <row r="115" spans="1:11" ht="30" customHeight="1" x14ac:dyDescent="0.25">
      <c r="A115" s="217" t="s">
        <v>106</v>
      </c>
      <c r="B115" s="218"/>
      <c r="C115" s="219"/>
      <c r="D115" s="119"/>
      <c r="E115" s="120"/>
      <c r="F115" s="129">
        <f>D115+H115</f>
        <v>91214.290000000008</v>
      </c>
      <c r="G115" s="206"/>
      <c r="H115" s="20">
        <f>SUM(H116:H118)</f>
        <v>91214.290000000008</v>
      </c>
      <c r="I115" s="255"/>
      <c r="J115" s="256"/>
      <c r="K115" s="257"/>
    </row>
    <row r="116" spans="1:11" x14ac:dyDescent="0.25">
      <c r="A116" s="202" t="s">
        <v>69</v>
      </c>
      <c r="B116" s="203"/>
      <c r="C116" s="204"/>
      <c r="D116" s="119"/>
      <c r="E116" s="120"/>
      <c r="F116" s="248">
        <f t="shared" ref="F116:F118" si="4">D116+H116</f>
        <v>65090.29</v>
      </c>
      <c r="G116" s="249"/>
      <c r="H116" s="22">
        <v>65090.29</v>
      </c>
      <c r="I116" s="255"/>
      <c r="J116" s="256"/>
      <c r="K116" s="257"/>
    </row>
    <row r="117" spans="1:11" ht="26.25" customHeight="1" x14ac:dyDescent="0.25">
      <c r="A117" s="202" t="s">
        <v>71</v>
      </c>
      <c r="B117" s="203"/>
      <c r="C117" s="204"/>
      <c r="D117" s="119"/>
      <c r="E117" s="120"/>
      <c r="F117" s="248">
        <f t="shared" si="4"/>
        <v>24000</v>
      </c>
      <c r="G117" s="249"/>
      <c r="H117" s="22">
        <v>24000</v>
      </c>
      <c r="I117" s="255"/>
      <c r="J117" s="256"/>
      <c r="K117" s="257"/>
    </row>
    <row r="118" spans="1:11" x14ac:dyDescent="0.25">
      <c r="A118" s="202" t="s">
        <v>70</v>
      </c>
      <c r="B118" s="203"/>
      <c r="C118" s="204"/>
      <c r="D118" s="119"/>
      <c r="E118" s="120"/>
      <c r="F118" s="248">
        <f t="shared" si="4"/>
        <v>2124</v>
      </c>
      <c r="G118" s="249"/>
      <c r="H118" s="22">
        <v>2124</v>
      </c>
      <c r="I118" s="255"/>
      <c r="J118" s="258"/>
      <c r="K118" s="257"/>
    </row>
    <row r="119" spans="1:11" ht="28.5" customHeight="1" x14ac:dyDescent="0.25">
      <c r="A119" s="217" t="s">
        <v>107</v>
      </c>
      <c r="B119" s="218"/>
      <c r="C119" s="219"/>
      <c r="D119" s="129"/>
      <c r="E119" s="130"/>
      <c r="F119" s="129">
        <f>D119+H119</f>
        <v>60500</v>
      </c>
      <c r="G119" s="164"/>
      <c r="H119" s="20">
        <v>60500</v>
      </c>
      <c r="I119" s="259"/>
      <c r="J119" s="260"/>
      <c r="K119" s="261"/>
    </row>
    <row r="120" spans="1:11" x14ac:dyDescent="0.25">
      <c r="A120" s="217" t="s">
        <v>108</v>
      </c>
      <c r="B120" s="218"/>
      <c r="C120" s="219"/>
      <c r="D120" s="129"/>
      <c r="E120" s="130"/>
      <c r="F120" s="129">
        <f>D120+H120</f>
        <v>24700</v>
      </c>
      <c r="G120" s="164"/>
      <c r="H120" s="20">
        <v>24700</v>
      </c>
      <c r="I120" s="262"/>
      <c r="J120" s="263"/>
      <c r="K120" s="264"/>
    </row>
    <row r="121" spans="1:11" ht="42.75" customHeight="1" x14ac:dyDescent="0.25">
      <c r="A121" s="217" t="s">
        <v>23</v>
      </c>
      <c r="B121" s="218"/>
      <c r="C121" s="219"/>
      <c r="D121" s="129">
        <f>SUM(D122:E124)</f>
        <v>46183.09</v>
      </c>
      <c r="E121" s="130"/>
      <c r="F121" s="129">
        <f>D121+H121</f>
        <v>46183.09</v>
      </c>
      <c r="G121" s="164"/>
      <c r="H121" s="12"/>
      <c r="I121" s="171"/>
      <c r="J121" s="171"/>
      <c r="K121" s="171"/>
    </row>
    <row r="122" spans="1:11" ht="15" customHeight="1" x14ac:dyDescent="0.25">
      <c r="A122" s="202" t="s">
        <v>56</v>
      </c>
      <c r="B122" s="203"/>
      <c r="C122" s="204"/>
      <c r="D122" s="119">
        <v>17423.09</v>
      </c>
      <c r="E122" s="120"/>
      <c r="F122" s="124"/>
      <c r="G122" s="125"/>
      <c r="H122" s="10"/>
      <c r="I122" s="124"/>
      <c r="J122" s="189"/>
      <c r="K122" s="125"/>
    </row>
    <row r="123" spans="1:11" ht="15" customHeight="1" x14ac:dyDescent="0.25">
      <c r="A123" s="202" t="s">
        <v>57</v>
      </c>
      <c r="B123" s="203"/>
      <c r="C123" s="204"/>
      <c r="D123" s="119">
        <v>19760</v>
      </c>
      <c r="E123" s="120"/>
      <c r="F123" s="124"/>
      <c r="G123" s="125"/>
      <c r="H123" s="10"/>
      <c r="I123" s="124"/>
      <c r="J123" s="189"/>
      <c r="K123" s="125"/>
    </row>
    <row r="124" spans="1:11" ht="15" customHeight="1" x14ac:dyDescent="0.25">
      <c r="A124" s="202" t="s">
        <v>73</v>
      </c>
      <c r="B124" s="203"/>
      <c r="C124" s="204"/>
      <c r="D124" s="119">
        <v>9000</v>
      </c>
      <c r="E124" s="120"/>
      <c r="F124" s="124"/>
      <c r="G124" s="125"/>
      <c r="H124" s="10"/>
      <c r="I124" s="124"/>
      <c r="J124" s="189"/>
      <c r="K124" s="125"/>
    </row>
    <row r="125" spans="1:11" x14ac:dyDescent="0.25">
      <c r="A125" s="135" t="s">
        <v>11</v>
      </c>
      <c r="B125" s="135"/>
      <c r="C125" s="135"/>
      <c r="D125" s="136">
        <f>D100+D101+D102+D104+D109+D121</f>
        <v>1084838.1000000001</v>
      </c>
      <c r="E125" s="137"/>
      <c r="F125" s="136">
        <f>F100+F101+F102+F104+F109+F115+F119+F120+F121</f>
        <v>1084838.1000000001</v>
      </c>
      <c r="G125" s="137"/>
      <c r="H125" s="16">
        <f>H100+H101+H102+H104+H109+H115+H119+H120+H121</f>
        <v>0</v>
      </c>
      <c r="I125" s="171"/>
      <c r="J125" s="171"/>
      <c r="K125" s="171"/>
    </row>
    <row r="127" spans="1:1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</row>
    <row r="128" spans="1:11" ht="45.75" customHeight="1" x14ac:dyDescent="0.25">
      <c r="A128" s="194" t="s">
        <v>109</v>
      </c>
      <c r="B128" s="194"/>
      <c r="C128" s="194"/>
      <c r="D128" s="194"/>
      <c r="E128" s="194"/>
      <c r="F128" s="194"/>
      <c r="G128" s="194"/>
      <c r="H128" s="194"/>
      <c r="I128" s="194"/>
      <c r="J128" s="194"/>
      <c r="K128" s="194"/>
    </row>
    <row r="129" spans="1:11" ht="30.75" customHeight="1" x14ac:dyDescent="0.25">
      <c r="A129" s="194" t="s">
        <v>98</v>
      </c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</row>
    <row r="130" spans="1:11" x14ac:dyDescent="0.25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</row>
    <row r="131" spans="1:11" ht="117.75" customHeight="1" x14ac:dyDescent="0.25">
      <c r="A131" s="194" t="s">
        <v>110</v>
      </c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</row>
    <row r="132" spans="1:1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</row>
    <row r="133" spans="1:11" x14ac:dyDescent="0.25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</row>
    <row r="134" spans="1:1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</row>
    <row r="135" spans="1:11" x14ac:dyDescent="0.2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</row>
    <row r="136" spans="1:1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</row>
    <row r="137" spans="1:11" x14ac:dyDescent="0.25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</row>
    <row r="138" spans="1:1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</row>
    <row r="139" spans="1:11" x14ac:dyDescent="0.25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</row>
    <row r="140" spans="1:1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</row>
  </sheetData>
  <mergeCells count="408">
    <mergeCell ref="A139:K139"/>
    <mergeCell ref="A140:K140"/>
    <mergeCell ref="A133:K133"/>
    <mergeCell ref="A134:K134"/>
    <mergeCell ref="A135:K135"/>
    <mergeCell ref="A136:K136"/>
    <mergeCell ref="A137:K137"/>
    <mergeCell ref="A138:K138"/>
    <mergeCell ref="A127:K127"/>
    <mergeCell ref="A128:K128"/>
    <mergeCell ref="A129:K129"/>
    <mergeCell ref="A130:K130"/>
    <mergeCell ref="A131:K131"/>
    <mergeCell ref="A132:K132"/>
    <mergeCell ref="F117:G11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10:K120"/>
    <mergeCell ref="A118:C118"/>
    <mergeCell ref="D118:E118"/>
    <mergeCell ref="F118:G118"/>
    <mergeCell ref="I108:K108"/>
    <mergeCell ref="A109:C109"/>
    <mergeCell ref="D109:E109"/>
    <mergeCell ref="F109:G109"/>
    <mergeCell ref="I109:K109"/>
    <mergeCell ref="A114:C114"/>
    <mergeCell ref="D114:E114"/>
    <mergeCell ref="F114:G114"/>
    <mergeCell ref="A121:C121"/>
    <mergeCell ref="D121:E121"/>
    <mergeCell ref="F121:G121"/>
    <mergeCell ref="I121:K121"/>
    <mergeCell ref="A112:C112"/>
    <mergeCell ref="D112:E112"/>
    <mergeCell ref="F112:G112"/>
    <mergeCell ref="A113:C113"/>
    <mergeCell ref="D113:E113"/>
    <mergeCell ref="F113:G113"/>
    <mergeCell ref="A115:C115"/>
    <mergeCell ref="A116:C116"/>
    <mergeCell ref="D116:E116"/>
    <mergeCell ref="F116:G116"/>
    <mergeCell ref="A117:C117"/>
    <mergeCell ref="D117:E117"/>
    <mergeCell ref="A110:C110"/>
    <mergeCell ref="D110:E110"/>
    <mergeCell ref="F110:G110"/>
    <mergeCell ref="A111:C111"/>
    <mergeCell ref="D111:E111"/>
    <mergeCell ref="F111:G111"/>
    <mergeCell ref="A108:C108"/>
    <mergeCell ref="D108:E108"/>
    <mergeCell ref="F108:G108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5:C95"/>
    <mergeCell ref="D95:E95"/>
    <mergeCell ref="F95:G95"/>
    <mergeCell ref="I95:K95"/>
    <mergeCell ref="A97:K97"/>
    <mergeCell ref="A99:C99"/>
    <mergeCell ref="D99:E99"/>
    <mergeCell ref="F99:G99"/>
    <mergeCell ref="I99:K99"/>
    <mergeCell ref="A93:C93"/>
    <mergeCell ref="D93:E93"/>
    <mergeCell ref="F93:G93"/>
    <mergeCell ref="I93:K93"/>
    <mergeCell ref="A94:C94"/>
    <mergeCell ref="D94:E94"/>
    <mergeCell ref="F94:G94"/>
    <mergeCell ref="I94:K94"/>
    <mergeCell ref="A89:C89"/>
    <mergeCell ref="D89:E89"/>
    <mergeCell ref="F89:G89"/>
    <mergeCell ref="I89:K89"/>
    <mergeCell ref="A91:K91"/>
    <mergeCell ref="A92:K92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55:C55"/>
    <mergeCell ref="D55:E55"/>
    <mergeCell ref="F55:G55"/>
    <mergeCell ref="A60:C60"/>
    <mergeCell ref="D60:E60"/>
    <mergeCell ref="F60:G60"/>
    <mergeCell ref="I60:K60"/>
    <mergeCell ref="A58:C58"/>
    <mergeCell ref="D58:E58"/>
    <mergeCell ref="F58:G58"/>
    <mergeCell ref="A59:C59"/>
    <mergeCell ref="D59:E59"/>
    <mergeCell ref="F59:G59"/>
    <mergeCell ref="I55:K59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0"/>
    <mergeCell ref="A23:C23"/>
    <mergeCell ref="D23:E23"/>
    <mergeCell ref="F23:G23"/>
    <mergeCell ref="H23:J23"/>
    <mergeCell ref="A25:J25"/>
    <mergeCell ref="A27:J27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F18:G18"/>
    <mergeCell ref="H18:J18"/>
    <mergeCell ref="A8:J8"/>
    <mergeCell ref="A9:I9"/>
    <mergeCell ref="A10:I10"/>
    <mergeCell ref="A11:J11"/>
    <mergeCell ref="A12:J12"/>
    <mergeCell ref="A13:J13"/>
    <mergeCell ref="A21:C21"/>
    <mergeCell ref="D21:E21"/>
    <mergeCell ref="F21:G21"/>
    <mergeCell ref="H21:J21"/>
    <mergeCell ref="A66:C66"/>
    <mergeCell ref="D66:E66"/>
    <mergeCell ref="F66:G66"/>
    <mergeCell ref="I66:K66"/>
    <mergeCell ref="A63:C63"/>
    <mergeCell ref="D63:E63"/>
    <mergeCell ref="F63:G63"/>
    <mergeCell ref="A2:J2"/>
    <mergeCell ref="A3:J3"/>
    <mergeCell ref="A4:J4"/>
    <mergeCell ref="A5:I5"/>
    <mergeCell ref="A6:J6"/>
    <mergeCell ref="A7:J7"/>
    <mergeCell ref="A56:C56"/>
    <mergeCell ref="A57:C57"/>
    <mergeCell ref="D56:E56"/>
    <mergeCell ref="F56:G56"/>
    <mergeCell ref="D57:E57"/>
    <mergeCell ref="F57:G57"/>
    <mergeCell ref="A14:J14"/>
    <mergeCell ref="A15:J15"/>
    <mergeCell ref="A16:J16"/>
    <mergeCell ref="A18:C18"/>
    <mergeCell ref="D18:E18"/>
    <mergeCell ref="A61:C61"/>
    <mergeCell ref="D61:E61"/>
    <mergeCell ref="F61:G61"/>
    <mergeCell ref="I61:K61"/>
    <mergeCell ref="A62:C62"/>
    <mergeCell ref="D62:E62"/>
    <mergeCell ref="F62:G62"/>
    <mergeCell ref="I62:K62"/>
    <mergeCell ref="A65:C65"/>
    <mergeCell ref="D65:E65"/>
    <mergeCell ref="F65:G65"/>
    <mergeCell ref="I65:K65"/>
    <mergeCell ref="I63:K63"/>
    <mergeCell ref="A64:C64"/>
    <mergeCell ref="D64:E64"/>
    <mergeCell ref="F64:G64"/>
    <mergeCell ref="I64:K64"/>
    <mergeCell ref="A119:C119"/>
    <mergeCell ref="D119:E119"/>
    <mergeCell ref="F119:G119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5:C75"/>
    <mergeCell ref="D75:E75"/>
    <mergeCell ref="F75:G75"/>
    <mergeCell ref="I75:K75"/>
    <mergeCell ref="A78:C78"/>
    <mergeCell ref="A71:C71"/>
    <mergeCell ref="D71:E71"/>
    <mergeCell ref="F71:G71"/>
    <mergeCell ref="I71:K71"/>
    <mergeCell ref="A72:C72"/>
    <mergeCell ref="D72:E72"/>
    <mergeCell ref="F72:G72"/>
    <mergeCell ref="D115:E115"/>
    <mergeCell ref="F115:G115"/>
    <mergeCell ref="I72:K72"/>
    <mergeCell ref="D78:E78"/>
    <mergeCell ref="F78:G78"/>
    <mergeCell ref="I78:K78"/>
    <mergeCell ref="A76:C76"/>
    <mergeCell ref="A77:C77"/>
    <mergeCell ref="D76:E76"/>
    <mergeCell ref="D77:E77"/>
    <mergeCell ref="F76:G76"/>
    <mergeCell ref="F77:G77"/>
    <mergeCell ref="I76:K76"/>
    <mergeCell ref="I77:K77"/>
    <mergeCell ref="A83:C83"/>
    <mergeCell ref="D83:E83"/>
    <mergeCell ref="F83:G83"/>
  </mergeCells>
  <pageMargins left="0" right="0" top="0" bottom="0" header="0.31496062992125984" footer="0.31496062992125984"/>
  <pageSetup paperSize="9" scale="91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opLeftCell="A7" workbookViewId="0">
      <selection activeCell="I67" sqref="I67:K67"/>
    </sheetView>
  </sheetViews>
  <sheetFormatPr defaultRowHeight="15" x14ac:dyDescent="0.25"/>
  <cols>
    <col min="3" max="3" width="10.140625" customWidth="1"/>
    <col min="5" max="5" width="10.7109375" customWidth="1"/>
    <col min="7" max="7" width="10.85546875" customWidth="1"/>
    <col min="8" max="8" width="10.28515625" customWidth="1"/>
    <col min="9" max="9" width="9.28515625" customWidth="1"/>
    <col min="10" max="10" width="9.855468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132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30"/>
    </row>
    <row r="11" spans="1:10" ht="14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66" customHeight="1" x14ac:dyDescent="0.25">
      <c r="A12" s="265" t="s">
        <v>150</v>
      </c>
      <c r="B12" s="266"/>
      <c r="C12" s="266"/>
      <c r="D12" s="266"/>
      <c r="E12" s="266"/>
      <c r="F12" s="266"/>
      <c r="G12" s="266"/>
      <c r="H12" s="266"/>
      <c r="I12" s="266"/>
      <c r="J12" s="267"/>
    </row>
    <row r="13" spans="1:10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 ht="90" customHeight="1" x14ac:dyDescent="0.25">
      <c r="A14" s="157" t="s">
        <v>97</v>
      </c>
      <c r="B14" s="158"/>
      <c r="C14" s="158"/>
      <c r="D14" s="158"/>
      <c r="E14" s="158"/>
      <c r="F14" s="158"/>
      <c r="G14" s="158"/>
      <c r="H14" s="158"/>
      <c r="I14" s="158"/>
      <c r="J14" s="139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133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29"/>
      <c r="C17" s="29"/>
      <c r="D17" s="29"/>
      <c r="E17" s="29"/>
      <c r="F17" s="29"/>
      <c r="G17" s="29"/>
      <c r="H17" s="29"/>
      <c r="I17" s="29"/>
      <c r="J17" s="29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7656482</v>
      </c>
      <c r="E19" s="227"/>
      <c r="F19" s="227">
        <f>D19+H19</f>
        <v>7656482</v>
      </c>
      <c r="G19" s="228"/>
      <c r="H19" s="172">
        <v>0</v>
      </c>
      <c r="I19" s="227"/>
      <c r="J19" s="227"/>
    </row>
    <row r="20" spans="1:11" x14ac:dyDescent="0.25">
      <c r="A20" s="153" t="s">
        <v>8</v>
      </c>
      <c r="B20" s="154"/>
      <c r="C20" s="154"/>
      <c r="D20" s="227">
        <v>0</v>
      </c>
      <c r="E20" s="227"/>
      <c r="F20" s="227">
        <v>97400</v>
      </c>
      <c r="G20" s="228"/>
      <c r="H20" s="227">
        <v>97400</v>
      </c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>
        <v>0</v>
      </c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1084838.1000000001</v>
      </c>
      <c r="E22" s="227"/>
      <c r="F22" s="227">
        <f>D22+H22</f>
        <v>1084838.1000000001</v>
      </c>
      <c r="G22" s="228"/>
      <c r="H22" s="172">
        <v>0</v>
      </c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8741320.0999999996</v>
      </c>
      <c r="E23" s="163"/>
      <c r="F23" s="167">
        <f>D23+H23</f>
        <v>8838720.0999999996</v>
      </c>
      <c r="G23" s="163"/>
      <c r="H23" s="168">
        <f>H19+H20+H21+H22</f>
        <v>97400</v>
      </c>
      <c r="I23" s="167"/>
      <c r="J23" s="167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1" ht="15.75" x14ac:dyDescent="0.25">
      <c r="A25" s="224" t="s">
        <v>134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24" t="s">
        <v>14</v>
      </c>
      <c r="I29" s="188" t="s">
        <v>13</v>
      </c>
      <c r="J29" s="229"/>
      <c r="K29" s="230"/>
    </row>
    <row r="30" spans="1:11" s="7" customFormat="1" x14ac:dyDescent="0.25">
      <c r="A30" s="231" t="s">
        <v>15</v>
      </c>
      <c r="B30" s="231"/>
      <c r="C30" s="231"/>
      <c r="D30" s="129">
        <v>3064930.92</v>
      </c>
      <c r="E30" s="130"/>
      <c r="F30" s="129">
        <f>D30+H30</f>
        <v>3064930.92</v>
      </c>
      <c r="G30" s="164"/>
      <c r="H30" s="31">
        <v>0</v>
      </c>
      <c r="I30" s="181"/>
      <c r="J30" s="181"/>
      <c r="K30" s="181"/>
    </row>
    <row r="31" spans="1:11" s="7" customFormat="1" ht="31.5" customHeight="1" x14ac:dyDescent="0.25">
      <c r="A31" s="217" t="s">
        <v>16</v>
      </c>
      <c r="B31" s="218"/>
      <c r="C31" s="219"/>
      <c r="D31" s="185">
        <f>D30*30.2%-0.01</f>
        <v>925609.12783999997</v>
      </c>
      <c r="E31" s="186"/>
      <c r="F31" s="129">
        <f>D31+H31</f>
        <v>925609.12783999997</v>
      </c>
      <c r="G31" s="164"/>
      <c r="H31" s="31">
        <v>0</v>
      </c>
      <c r="I31" s="181"/>
      <c r="J31" s="181"/>
      <c r="K31" s="181"/>
    </row>
    <row r="32" spans="1:11" s="7" customFormat="1" x14ac:dyDescent="0.25">
      <c r="A32" s="231" t="s">
        <v>18</v>
      </c>
      <c r="B32" s="231"/>
      <c r="C32" s="231"/>
      <c r="D32" s="129">
        <f>SUM(D33:E39)</f>
        <v>27560</v>
      </c>
      <c r="E32" s="130"/>
      <c r="F32" s="129">
        <f>D32+H32</f>
        <v>27560</v>
      </c>
      <c r="G32" s="130"/>
      <c r="H32" s="31">
        <v>0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19">
        <f t="shared" ref="F33:F39" si="0">D33+H33</f>
        <v>5000</v>
      </c>
      <c r="G33" s="145"/>
      <c r="H33" s="21"/>
      <c r="I33" s="181"/>
      <c r="J33" s="181"/>
      <c r="K33" s="181"/>
    </row>
    <row r="34" spans="1:11" s="7" customFormat="1" x14ac:dyDescent="0.25">
      <c r="A34" s="205" t="s">
        <v>27</v>
      </c>
      <c r="B34" s="232"/>
      <c r="C34" s="233"/>
      <c r="D34" s="119">
        <v>14400</v>
      </c>
      <c r="E34" s="120"/>
      <c r="F34" s="119">
        <f t="shared" si="0"/>
        <v>14400</v>
      </c>
      <c r="G34" s="145"/>
      <c r="H34" s="21"/>
      <c r="I34" s="181"/>
      <c r="J34" s="181"/>
      <c r="K34" s="181"/>
    </row>
    <row r="35" spans="1:11" s="7" customFormat="1" x14ac:dyDescent="0.25">
      <c r="A35" s="205" t="s">
        <v>28</v>
      </c>
      <c r="B35" s="232"/>
      <c r="C35" s="233"/>
      <c r="D35" s="119">
        <v>1680</v>
      </c>
      <c r="E35" s="120"/>
      <c r="F35" s="119">
        <f t="shared" si="0"/>
        <v>1680</v>
      </c>
      <c r="G35" s="145"/>
      <c r="H35" s="21"/>
      <c r="I35" s="181"/>
      <c r="J35" s="181"/>
      <c r="K35" s="181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19">
        <f t="shared" si="0"/>
        <v>2640</v>
      </c>
      <c r="G36" s="145"/>
      <c r="H36" s="21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19">
        <f t="shared" si="0"/>
        <v>1320</v>
      </c>
      <c r="G37" s="145"/>
      <c r="H37" s="21"/>
      <c r="I37" s="181"/>
      <c r="J37" s="181"/>
      <c r="K37" s="181"/>
    </row>
    <row r="38" spans="1:11" s="7" customFormat="1" ht="24" customHeight="1" x14ac:dyDescent="0.25">
      <c r="A38" s="202" t="s">
        <v>31</v>
      </c>
      <c r="B38" s="234"/>
      <c r="C38" s="235"/>
      <c r="D38" s="119">
        <v>1680</v>
      </c>
      <c r="E38" s="120"/>
      <c r="F38" s="119">
        <f t="shared" si="0"/>
        <v>1680</v>
      </c>
      <c r="G38" s="145"/>
      <c r="H38" s="21"/>
      <c r="I38" s="181"/>
      <c r="J38" s="181"/>
      <c r="K38" s="181"/>
    </row>
    <row r="39" spans="1:11" s="7" customFormat="1" x14ac:dyDescent="0.25">
      <c r="A39" s="205" t="s">
        <v>32</v>
      </c>
      <c r="B39" s="232"/>
      <c r="C39" s="233"/>
      <c r="D39" s="119">
        <v>840</v>
      </c>
      <c r="E39" s="120"/>
      <c r="F39" s="119">
        <f t="shared" si="0"/>
        <v>840</v>
      </c>
      <c r="G39" s="145"/>
      <c r="H39" s="21"/>
      <c r="I39" s="181"/>
      <c r="J39" s="181"/>
      <c r="K39" s="181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582676</v>
      </c>
      <c r="E40" s="130"/>
      <c r="F40" s="129">
        <f>H40+D40</f>
        <v>582676</v>
      </c>
      <c r="G40" s="130"/>
      <c r="H40" s="31"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19">
        <f t="shared" ref="F41:F42" si="1">H41+D41</f>
        <v>579876</v>
      </c>
      <c r="G41" s="145"/>
      <c r="H41" s="32"/>
      <c r="I41" s="124"/>
      <c r="J41" s="189"/>
      <c r="K41" s="125"/>
    </row>
    <row r="42" spans="1:11" s="7" customFormat="1" ht="24" customHeight="1" x14ac:dyDescent="0.25">
      <c r="A42" s="202" t="s">
        <v>34</v>
      </c>
      <c r="B42" s="203"/>
      <c r="C42" s="204"/>
      <c r="D42" s="119">
        <v>2800</v>
      </c>
      <c r="E42" s="120"/>
      <c r="F42" s="119">
        <f t="shared" si="1"/>
        <v>2800</v>
      </c>
      <c r="G42" s="145"/>
      <c r="H42" s="32"/>
      <c r="I42" s="124"/>
      <c r="J42" s="189"/>
      <c r="K42" s="125"/>
    </row>
    <row r="43" spans="1:11" s="7" customFormat="1" ht="30.75" customHeight="1" x14ac:dyDescent="0.25">
      <c r="A43" s="217" t="s">
        <v>19</v>
      </c>
      <c r="B43" s="218"/>
      <c r="C43" s="219"/>
      <c r="D43" s="129">
        <f>SUM(D44:E53)</f>
        <v>706475.35000000009</v>
      </c>
      <c r="E43" s="130"/>
      <c r="F43" s="129">
        <f>D43+H43</f>
        <v>718475.35000000009</v>
      </c>
      <c r="G43" s="130"/>
      <c r="H43" s="31">
        <f>SUM(H44:H53)</f>
        <v>12000</v>
      </c>
      <c r="I43" s="181"/>
      <c r="J43" s="181"/>
      <c r="K43" s="181"/>
    </row>
    <row r="44" spans="1:11" s="7" customFormat="1" ht="35.25" customHeight="1" x14ac:dyDescent="0.25">
      <c r="A44" s="202" t="s">
        <v>36</v>
      </c>
      <c r="B44" s="203"/>
      <c r="C44" s="204"/>
      <c r="D44" s="140">
        <v>21545.56</v>
      </c>
      <c r="E44" s="141"/>
      <c r="F44" s="119">
        <f t="shared" ref="F44:F57" si="2">D44+H44</f>
        <v>22826</v>
      </c>
      <c r="G44" s="145"/>
      <c r="H44" s="21">
        <v>1280.44</v>
      </c>
      <c r="I44" s="220" t="s">
        <v>136</v>
      </c>
      <c r="J44" s="221"/>
      <c r="K44" s="222"/>
    </row>
    <row r="45" spans="1:11" s="7" customFormat="1" ht="15" customHeight="1" x14ac:dyDescent="0.25">
      <c r="A45" s="202" t="s">
        <v>37</v>
      </c>
      <c r="B45" s="203"/>
      <c r="C45" s="204"/>
      <c r="D45" s="140">
        <v>57600</v>
      </c>
      <c r="E45" s="141"/>
      <c r="F45" s="119">
        <f t="shared" si="2"/>
        <v>57600</v>
      </c>
      <c r="G45" s="145"/>
      <c r="H45" s="21"/>
      <c r="I45" s="236"/>
      <c r="J45" s="237"/>
      <c r="K45" s="238"/>
    </row>
    <row r="46" spans="1:11" s="7" customFormat="1" ht="51.75" customHeight="1" x14ac:dyDescent="0.25">
      <c r="A46" s="202" t="s">
        <v>135</v>
      </c>
      <c r="B46" s="203"/>
      <c r="C46" s="204"/>
      <c r="D46" s="140">
        <v>7500</v>
      </c>
      <c r="E46" s="141"/>
      <c r="F46" s="119">
        <f t="shared" si="2"/>
        <v>19500</v>
      </c>
      <c r="G46" s="145"/>
      <c r="H46" s="22">
        <v>12000</v>
      </c>
      <c r="I46" s="220" t="s">
        <v>136</v>
      </c>
      <c r="J46" s="221"/>
      <c r="K46" s="222"/>
    </row>
    <row r="47" spans="1:11" s="7" customFormat="1" ht="39" customHeight="1" x14ac:dyDescent="0.25">
      <c r="A47" s="202" t="s">
        <v>39</v>
      </c>
      <c r="B47" s="203"/>
      <c r="C47" s="204"/>
      <c r="D47" s="140">
        <v>6000</v>
      </c>
      <c r="E47" s="141"/>
      <c r="F47" s="119">
        <f t="shared" si="2"/>
        <v>6000</v>
      </c>
      <c r="G47" s="145"/>
      <c r="H47" s="22"/>
      <c r="I47" s="220"/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119">
        <f t="shared" si="2"/>
        <v>108303.35</v>
      </c>
      <c r="G48" s="145"/>
      <c r="H48" s="21"/>
      <c r="I48" s="236"/>
      <c r="J48" s="237"/>
      <c r="K48" s="238"/>
    </row>
    <row r="49" spans="1:11" s="7" customFormat="1" ht="15" customHeight="1" x14ac:dyDescent="0.25">
      <c r="A49" s="202" t="s">
        <v>42</v>
      </c>
      <c r="B49" s="203"/>
      <c r="C49" s="204"/>
      <c r="D49" s="140">
        <v>65000</v>
      </c>
      <c r="E49" s="141"/>
      <c r="F49" s="119">
        <f t="shared" si="2"/>
        <v>65000</v>
      </c>
      <c r="G49" s="145"/>
      <c r="H49" s="21"/>
      <c r="I49" s="236"/>
      <c r="J49" s="237"/>
      <c r="K49" s="238"/>
    </row>
    <row r="50" spans="1:11" s="7" customFormat="1" ht="39" customHeight="1" x14ac:dyDescent="0.25">
      <c r="A50" s="202" t="s">
        <v>35</v>
      </c>
      <c r="B50" s="203"/>
      <c r="C50" s="204"/>
      <c r="D50" s="140">
        <v>2000</v>
      </c>
      <c r="E50" s="141"/>
      <c r="F50" s="119">
        <f t="shared" si="2"/>
        <v>719.56</v>
      </c>
      <c r="G50" s="145"/>
      <c r="H50" s="21">
        <v>-1280.44</v>
      </c>
      <c r="I50" s="220" t="s">
        <v>137</v>
      </c>
      <c r="J50" s="221"/>
      <c r="K50" s="222"/>
    </row>
    <row r="51" spans="1:11" s="7" customFormat="1" ht="37.5" customHeight="1" x14ac:dyDescent="0.25">
      <c r="A51" s="202" t="s">
        <v>43</v>
      </c>
      <c r="B51" s="203"/>
      <c r="C51" s="204"/>
      <c r="D51" s="140">
        <v>20000</v>
      </c>
      <c r="E51" s="141"/>
      <c r="F51" s="119">
        <f t="shared" si="2"/>
        <v>20000</v>
      </c>
      <c r="G51" s="145"/>
      <c r="H51" s="22"/>
      <c r="I51" s="207"/>
      <c r="J51" s="208"/>
      <c r="K51" s="209"/>
    </row>
    <row r="52" spans="1:11" s="7" customFormat="1" ht="69" customHeight="1" x14ac:dyDescent="0.25">
      <c r="A52" s="202" t="s">
        <v>78</v>
      </c>
      <c r="B52" s="210"/>
      <c r="C52" s="211"/>
      <c r="D52" s="140">
        <v>13246</v>
      </c>
      <c r="E52" s="141"/>
      <c r="F52" s="119">
        <f t="shared" si="2"/>
        <v>13246</v>
      </c>
      <c r="G52" s="145"/>
      <c r="H52" s="22"/>
      <c r="I52" s="207"/>
      <c r="J52" s="208"/>
      <c r="K52" s="209"/>
    </row>
    <row r="53" spans="1:11" s="7" customFormat="1" ht="48" customHeight="1" x14ac:dyDescent="0.25">
      <c r="A53" s="202" t="s">
        <v>123</v>
      </c>
      <c r="B53" s="203"/>
      <c r="C53" s="204"/>
      <c r="D53" s="140">
        <f>D54+D55+D56+D57</f>
        <v>405280.44</v>
      </c>
      <c r="E53" s="141"/>
      <c r="F53" s="119">
        <f t="shared" si="2"/>
        <v>405280.44</v>
      </c>
      <c r="G53" s="145"/>
      <c r="H53" s="22"/>
      <c r="I53" s="239"/>
      <c r="J53" s="240"/>
      <c r="K53" s="241"/>
    </row>
    <row r="54" spans="1:11" s="7" customFormat="1" ht="24.75" customHeight="1" x14ac:dyDescent="0.25">
      <c r="A54" s="202" t="s">
        <v>120</v>
      </c>
      <c r="B54" s="210"/>
      <c r="C54" s="211"/>
      <c r="D54" s="140">
        <v>189230.7</v>
      </c>
      <c r="E54" s="212"/>
      <c r="F54" s="119">
        <f t="shared" si="2"/>
        <v>189230.7</v>
      </c>
      <c r="G54" s="145"/>
      <c r="H54" s="22"/>
      <c r="I54" s="242"/>
      <c r="J54" s="243"/>
      <c r="K54" s="244"/>
    </row>
    <row r="55" spans="1:11" s="7" customFormat="1" ht="24.75" customHeight="1" x14ac:dyDescent="0.25">
      <c r="A55" s="202" t="s">
        <v>121</v>
      </c>
      <c r="B55" s="210"/>
      <c r="C55" s="211"/>
      <c r="D55" s="140">
        <v>156034.94</v>
      </c>
      <c r="E55" s="212"/>
      <c r="F55" s="119">
        <f t="shared" si="2"/>
        <v>156034.94</v>
      </c>
      <c r="G55" s="145"/>
      <c r="H55" s="22"/>
      <c r="I55" s="242"/>
      <c r="J55" s="243"/>
      <c r="K55" s="244"/>
    </row>
    <row r="56" spans="1:11" s="7" customFormat="1" ht="15" customHeight="1" x14ac:dyDescent="0.25">
      <c r="A56" s="202" t="s">
        <v>122</v>
      </c>
      <c r="B56" s="210"/>
      <c r="C56" s="211"/>
      <c r="D56" s="140">
        <v>40246.26</v>
      </c>
      <c r="E56" s="212"/>
      <c r="F56" s="119">
        <f t="shared" si="2"/>
        <v>40246.26</v>
      </c>
      <c r="G56" s="145"/>
      <c r="H56" s="22"/>
      <c r="I56" s="242"/>
      <c r="J56" s="243"/>
      <c r="K56" s="244"/>
    </row>
    <row r="57" spans="1:11" s="7" customFormat="1" ht="15" customHeight="1" x14ac:dyDescent="0.25">
      <c r="A57" s="202" t="s">
        <v>104</v>
      </c>
      <c r="B57" s="210"/>
      <c r="C57" s="211"/>
      <c r="D57" s="140">
        <v>19768.54</v>
      </c>
      <c r="E57" s="212"/>
      <c r="F57" s="119">
        <f t="shared" si="2"/>
        <v>19768.54</v>
      </c>
      <c r="G57" s="145"/>
      <c r="H57" s="22"/>
      <c r="I57" s="245"/>
      <c r="J57" s="246"/>
      <c r="K57" s="247"/>
    </row>
    <row r="58" spans="1:11" s="7" customFormat="1" ht="30.75" customHeight="1" x14ac:dyDescent="0.25">
      <c r="A58" s="217" t="s">
        <v>20</v>
      </c>
      <c r="B58" s="218"/>
      <c r="C58" s="219"/>
      <c r="D58" s="129">
        <f>SUM(D59:E70)</f>
        <v>1898211.44</v>
      </c>
      <c r="E58" s="130"/>
      <c r="F58" s="129">
        <f>D58+H58</f>
        <v>1884327.72</v>
      </c>
      <c r="G58" s="130"/>
      <c r="H58" s="31">
        <f>SUM(H59:H70)</f>
        <v>-13883.720000000001</v>
      </c>
      <c r="I58" s="181"/>
      <c r="J58" s="181"/>
      <c r="K58" s="181"/>
    </row>
    <row r="59" spans="1:11" s="7" customFormat="1" ht="52.5" customHeight="1" x14ac:dyDescent="0.25">
      <c r="A59" s="202" t="s">
        <v>84</v>
      </c>
      <c r="B59" s="203"/>
      <c r="C59" s="204"/>
      <c r="D59" s="270">
        <v>71160</v>
      </c>
      <c r="E59" s="271"/>
      <c r="F59" s="270">
        <f t="shared" ref="F59:F70" si="3">D59+H59</f>
        <v>71160</v>
      </c>
      <c r="G59" s="272"/>
      <c r="H59" s="35"/>
      <c r="I59" s="213"/>
      <c r="J59" s="214"/>
      <c r="K59" s="215"/>
    </row>
    <row r="60" spans="1:11" s="7" customFormat="1" ht="39" customHeight="1" x14ac:dyDescent="0.25">
      <c r="A60" s="202" t="s">
        <v>46</v>
      </c>
      <c r="B60" s="203"/>
      <c r="C60" s="204"/>
      <c r="D60" s="270">
        <v>21744</v>
      </c>
      <c r="E60" s="271"/>
      <c r="F60" s="270">
        <f t="shared" si="3"/>
        <v>21744</v>
      </c>
      <c r="G60" s="272"/>
      <c r="H60" s="35"/>
      <c r="I60" s="220"/>
      <c r="J60" s="221"/>
      <c r="K60" s="222"/>
    </row>
    <row r="61" spans="1:11" s="7" customFormat="1" ht="67.5" customHeight="1" x14ac:dyDescent="0.25">
      <c r="A61" s="202" t="s">
        <v>45</v>
      </c>
      <c r="B61" s="203"/>
      <c r="C61" s="204"/>
      <c r="D61" s="270">
        <v>8000</v>
      </c>
      <c r="E61" s="271"/>
      <c r="F61" s="270">
        <f t="shared" si="3"/>
        <v>11700</v>
      </c>
      <c r="G61" s="272"/>
      <c r="H61" s="35">
        <v>3700</v>
      </c>
      <c r="I61" s="220" t="s">
        <v>139</v>
      </c>
      <c r="J61" s="221"/>
      <c r="K61" s="222"/>
    </row>
    <row r="62" spans="1:11" s="7" customFormat="1" ht="23.25" customHeight="1" x14ac:dyDescent="0.25">
      <c r="A62" s="202" t="s">
        <v>47</v>
      </c>
      <c r="B62" s="203"/>
      <c r="C62" s="204"/>
      <c r="D62" s="270">
        <v>6600</v>
      </c>
      <c r="E62" s="271"/>
      <c r="F62" s="270">
        <f t="shared" si="3"/>
        <v>6600</v>
      </c>
      <c r="G62" s="272"/>
      <c r="H62" s="36"/>
      <c r="I62" s="124"/>
      <c r="J62" s="189"/>
      <c r="K62" s="125"/>
    </row>
    <row r="63" spans="1:11" s="7" customFormat="1" ht="68.25" customHeight="1" x14ac:dyDescent="0.25">
      <c r="A63" s="202" t="s">
        <v>48</v>
      </c>
      <c r="B63" s="203"/>
      <c r="C63" s="204"/>
      <c r="D63" s="270">
        <v>21957.439999999999</v>
      </c>
      <c r="E63" s="271"/>
      <c r="F63" s="270">
        <f t="shared" si="3"/>
        <v>21957.439999999999</v>
      </c>
      <c r="G63" s="272"/>
      <c r="H63" s="35"/>
      <c r="I63" s="213"/>
      <c r="J63" s="214"/>
      <c r="K63" s="215"/>
    </row>
    <row r="64" spans="1:11" s="7" customFormat="1" ht="42.75" customHeight="1" x14ac:dyDescent="0.25">
      <c r="A64" s="202" t="s">
        <v>49</v>
      </c>
      <c r="B64" s="203"/>
      <c r="C64" s="204"/>
      <c r="D64" s="270">
        <v>9000</v>
      </c>
      <c r="E64" s="271"/>
      <c r="F64" s="270">
        <f t="shared" si="3"/>
        <v>0</v>
      </c>
      <c r="G64" s="272"/>
      <c r="H64" s="35">
        <v>-9000</v>
      </c>
      <c r="I64" s="220" t="s">
        <v>137</v>
      </c>
      <c r="J64" s="221"/>
      <c r="K64" s="222"/>
    </row>
    <row r="65" spans="1:11" s="7" customFormat="1" ht="21.75" customHeight="1" x14ac:dyDescent="0.25">
      <c r="A65" s="202" t="s">
        <v>50</v>
      </c>
      <c r="B65" s="203"/>
      <c r="C65" s="204"/>
      <c r="D65" s="270">
        <v>30000</v>
      </c>
      <c r="E65" s="271"/>
      <c r="F65" s="270">
        <f t="shared" si="3"/>
        <v>30000</v>
      </c>
      <c r="G65" s="272"/>
      <c r="H65" s="36"/>
      <c r="I65" s="124"/>
      <c r="J65" s="189"/>
      <c r="K65" s="125"/>
    </row>
    <row r="66" spans="1:11" s="7" customFormat="1" ht="15" customHeight="1" x14ac:dyDescent="0.25">
      <c r="A66" s="202" t="s">
        <v>51</v>
      </c>
      <c r="B66" s="203"/>
      <c r="C66" s="204"/>
      <c r="D66" s="270">
        <v>19680</v>
      </c>
      <c r="E66" s="271"/>
      <c r="F66" s="270">
        <f t="shared" si="3"/>
        <v>19680</v>
      </c>
      <c r="G66" s="272"/>
      <c r="H66" s="36"/>
      <c r="I66" s="124"/>
      <c r="J66" s="189"/>
      <c r="K66" s="125"/>
    </row>
    <row r="67" spans="1:11" s="7" customFormat="1" ht="36.75" customHeight="1" x14ac:dyDescent="0.25">
      <c r="A67" s="202" t="s">
        <v>52</v>
      </c>
      <c r="B67" s="203"/>
      <c r="C67" s="204"/>
      <c r="D67" s="270">
        <v>36000</v>
      </c>
      <c r="E67" s="271"/>
      <c r="F67" s="270">
        <f t="shared" si="3"/>
        <v>33523.199999999997</v>
      </c>
      <c r="G67" s="272"/>
      <c r="H67" s="35">
        <v>-2476.8000000000002</v>
      </c>
      <c r="I67" s="220" t="s">
        <v>112</v>
      </c>
      <c r="J67" s="221"/>
      <c r="K67" s="222"/>
    </row>
    <row r="68" spans="1:11" s="7" customFormat="1" ht="38.25" customHeight="1" x14ac:dyDescent="0.25">
      <c r="A68" s="202" t="s">
        <v>53</v>
      </c>
      <c r="B68" s="203"/>
      <c r="C68" s="204"/>
      <c r="D68" s="270">
        <v>150000</v>
      </c>
      <c r="E68" s="271"/>
      <c r="F68" s="270">
        <f t="shared" si="3"/>
        <v>143893.07999999999</v>
      </c>
      <c r="G68" s="272"/>
      <c r="H68" s="36">
        <v>-6106.92</v>
      </c>
      <c r="I68" s="220" t="s">
        <v>112</v>
      </c>
      <c r="J68" s="221"/>
      <c r="K68" s="222"/>
    </row>
    <row r="69" spans="1:11" s="7" customFormat="1" ht="36" customHeight="1" x14ac:dyDescent="0.25">
      <c r="A69" s="202" t="s">
        <v>63</v>
      </c>
      <c r="B69" s="203"/>
      <c r="C69" s="204"/>
      <c r="D69" s="270">
        <v>1515150</v>
      </c>
      <c r="E69" s="271"/>
      <c r="F69" s="270">
        <f t="shared" si="3"/>
        <v>1520292</v>
      </c>
      <c r="G69" s="272"/>
      <c r="H69" s="35">
        <v>5142</v>
      </c>
      <c r="I69" s="220" t="s">
        <v>140</v>
      </c>
      <c r="J69" s="221"/>
      <c r="K69" s="222"/>
    </row>
    <row r="70" spans="1:11" s="7" customFormat="1" ht="42" customHeight="1" x14ac:dyDescent="0.25">
      <c r="A70" s="202" t="s">
        <v>64</v>
      </c>
      <c r="B70" s="203"/>
      <c r="C70" s="204"/>
      <c r="D70" s="270">
        <v>8920</v>
      </c>
      <c r="E70" s="271"/>
      <c r="F70" s="270">
        <f t="shared" si="3"/>
        <v>3778</v>
      </c>
      <c r="G70" s="272"/>
      <c r="H70" s="35">
        <v>-5142</v>
      </c>
      <c r="I70" s="220" t="s">
        <v>140</v>
      </c>
      <c r="J70" s="221"/>
      <c r="K70" s="222"/>
    </row>
    <row r="71" spans="1:11" s="7" customFormat="1" x14ac:dyDescent="0.25">
      <c r="A71" s="217" t="s">
        <v>21</v>
      </c>
      <c r="B71" s="218"/>
      <c r="C71" s="219"/>
      <c r="D71" s="129"/>
      <c r="E71" s="130"/>
      <c r="F71" s="193"/>
      <c r="G71" s="164"/>
      <c r="H71" s="32"/>
      <c r="I71" s="181"/>
      <c r="J71" s="181"/>
      <c r="K71" s="181"/>
    </row>
    <row r="72" spans="1:11" s="7" customFormat="1" ht="45.75" customHeight="1" x14ac:dyDescent="0.25">
      <c r="A72" s="217" t="s">
        <v>22</v>
      </c>
      <c r="B72" s="218"/>
      <c r="C72" s="219"/>
      <c r="D72" s="129">
        <f>SUM(D73:E75)</f>
        <v>32098</v>
      </c>
      <c r="E72" s="130"/>
      <c r="F72" s="129">
        <f>D72+H72</f>
        <v>32098</v>
      </c>
      <c r="G72" s="130"/>
      <c r="H72" s="31">
        <f>SUM(H73:H75)</f>
        <v>0</v>
      </c>
      <c r="I72" s="181"/>
      <c r="J72" s="181"/>
      <c r="K72" s="181"/>
    </row>
    <row r="73" spans="1:11" s="7" customFormat="1" ht="37.5" customHeight="1" x14ac:dyDescent="0.25">
      <c r="A73" s="202" t="s">
        <v>54</v>
      </c>
      <c r="B73" s="203"/>
      <c r="C73" s="204"/>
      <c r="D73" s="119">
        <v>2600</v>
      </c>
      <c r="E73" s="120"/>
      <c r="F73" s="119">
        <f t="shared" ref="F73:F75" si="4">D73+H73</f>
        <v>2600</v>
      </c>
      <c r="G73" s="145"/>
      <c r="H73" s="22"/>
      <c r="I73" s="220"/>
      <c r="J73" s="221"/>
      <c r="K73" s="222"/>
    </row>
    <row r="74" spans="1:11" s="7" customFormat="1" ht="64.5" customHeight="1" x14ac:dyDescent="0.25">
      <c r="A74" s="202" t="s">
        <v>105</v>
      </c>
      <c r="B74" s="210"/>
      <c r="C74" s="211"/>
      <c r="D74" s="119">
        <v>20998</v>
      </c>
      <c r="E74" s="212"/>
      <c r="F74" s="119">
        <f t="shared" si="4"/>
        <v>20998</v>
      </c>
      <c r="G74" s="145"/>
      <c r="H74" s="22"/>
      <c r="I74" s="213"/>
      <c r="J74" s="214"/>
      <c r="K74" s="215"/>
    </row>
    <row r="75" spans="1:11" s="7" customFormat="1" ht="80.25" customHeight="1" x14ac:dyDescent="0.25">
      <c r="A75" s="202" t="s">
        <v>114</v>
      </c>
      <c r="B75" s="210"/>
      <c r="C75" s="211"/>
      <c r="D75" s="119">
        <v>8500</v>
      </c>
      <c r="E75" s="212"/>
      <c r="F75" s="119">
        <f t="shared" si="4"/>
        <v>8500</v>
      </c>
      <c r="G75" s="145"/>
      <c r="H75" s="22"/>
      <c r="I75" s="213"/>
      <c r="J75" s="214"/>
      <c r="K75" s="215"/>
    </row>
    <row r="76" spans="1:11" s="7" customFormat="1" ht="43.5" customHeight="1" x14ac:dyDescent="0.25">
      <c r="A76" s="217" t="s">
        <v>23</v>
      </c>
      <c r="B76" s="218"/>
      <c r="C76" s="219"/>
      <c r="D76" s="129">
        <f>SUM(D77:E84)</f>
        <v>418921.16</v>
      </c>
      <c r="E76" s="130"/>
      <c r="F76" s="129">
        <f>D76+H76</f>
        <v>420804.87999999995</v>
      </c>
      <c r="G76" s="130"/>
      <c r="H76" s="31">
        <f>SUM(H77:H84)</f>
        <v>1883.72</v>
      </c>
      <c r="I76" s="181"/>
      <c r="J76" s="181"/>
      <c r="K76" s="181"/>
    </row>
    <row r="77" spans="1:11" s="7" customFormat="1" ht="15" customHeight="1" x14ac:dyDescent="0.25">
      <c r="A77" s="202" t="s">
        <v>56</v>
      </c>
      <c r="B77" s="203"/>
      <c r="C77" s="204"/>
      <c r="D77" s="119">
        <f>11140</f>
        <v>11140</v>
      </c>
      <c r="E77" s="120"/>
      <c r="F77" s="119">
        <f t="shared" ref="F77:F84" si="5">D77+H77</f>
        <v>11140</v>
      </c>
      <c r="G77" s="145"/>
      <c r="H77" s="21"/>
      <c r="I77" s="124"/>
      <c r="J77" s="189"/>
      <c r="K77" s="125"/>
    </row>
    <row r="78" spans="1:11" s="7" customFormat="1" ht="15" customHeight="1" x14ac:dyDescent="0.25">
      <c r="A78" s="202" t="s">
        <v>57</v>
      </c>
      <c r="B78" s="203"/>
      <c r="C78" s="204"/>
      <c r="D78" s="119">
        <f>32865.11+7770.02</f>
        <v>40635.130000000005</v>
      </c>
      <c r="E78" s="120"/>
      <c r="F78" s="119">
        <f t="shared" si="5"/>
        <v>40635.130000000005</v>
      </c>
      <c r="G78" s="145"/>
      <c r="H78" s="21"/>
      <c r="I78" s="124"/>
      <c r="J78" s="189"/>
      <c r="K78" s="125"/>
    </row>
    <row r="79" spans="1:11" s="7" customFormat="1" ht="15" customHeight="1" x14ac:dyDescent="0.25">
      <c r="A79" s="202" t="s">
        <v>58</v>
      </c>
      <c r="B79" s="203"/>
      <c r="C79" s="204"/>
      <c r="D79" s="119">
        <v>8832.4699999999993</v>
      </c>
      <c r="E79" s="120"/>
      <c r="F79" s="119">
        <f t="shared" si="5"/>
        <v>8832.4699999999993</v>
      </c>
      <c r="G79" s="145"/>
      <c r="H79" s="21"/>
      <c r="I79" s="124"/>
      <c r="J79" s="189"/>
      <c r="K79" s="125"/>
    </row>
    <row r="80" spans="1:11" s="7" customFormat="1" ht="36" customHeight="1" x14ac:dyDescent="0.25">
      <c r="A80" s="202" t="s">
        <v>59</v>
      </c>
      <c r="B80" s="203"/>
      <c r="C80" s="204"/>
      <c r="D80" s="119">
        <v>7425</v>
      </c>
      <c r="E80" s="120"/>
      <c r="F80" s="119">
        <f t="shared" si="5"/>
        <v>9308.7199999999993</v>
      </c>
      <c r="G80" s="145"/>
      <c r="H80" s="21">
        <v>1883.72</v>
      </c>
      <c r="I80" s="220" t="s">
        <v>138</v>
      </c>
      <c r="J80" s="221"/>
      <c r="K80" s="222"/>
    </row>
    <row r="81" spans="1:11" s="7" customFormat="1" ht="15" customHeight="1" x14ac:dyDescent="0.25">
      <c r="A81" s="202" t="s">
        <v>60</v>
      </c>
      <c r="B81" s="203"/>
      <c r="C81" s="204"/>
      <c r="D81" s="119">
        <v>1600</v>
      </c>
      <c r="E81" s="120"/>
      <c r="F81" s="119">
        <f t="shared" si="5"/>
        <v>1600</v>
      </c>
      <c r="G81" s="145"/>
      <c r="H81" s="21"/>
      <c r="I81" s="124"/>
      <c r="J81" s="189"/>
      <c r="K81" s="125"/>
    </row>
    <row r="82" spans="1:11" s="7" customFormat="1" ht="15" customHeight="1" x14ac:dyDescent="0.25">
      <c r="A82" s="202" t="s">
        <v>61</v>
      </c>
      <c r="B82" s="203"/>
      <c r="C82" s="204"/>
      <c r="D82" s="119">
        <v>300000</v>
      </c>
      <c r="E82" s="120"/>
      <c r="F82" s="119">
        <f t="shared" si="5"/>
        <v>300000</v>
      </c>
      <c r="G82" s="145"/>
      <c r="H82" s="21"/>
      <c r="I82" s="124"/>
      <c r="J82" s="189"/>
      <c r="K82" s="125"/>
    </row>
    <row r="83" spans="1:11" s="7" customFormat="1" ht="50.25" customHeight="1" x14ac:dyDescent="0.25">
      <c r="A83" s="202" t="s">
        <v>62</v>
      </c>
      <c r="B83" s="203"/>
      <c r="C83" s="204"/>
      <c r="D83" s="119">
        <v>37901.599999999999</v>
      </c>
      <c r="E83" s="120"/>
      <c r="F83" s="119">
        <f t="shared" si="5"/>
        <v>37901.599999999999</v>
      </c>
      <c r="G83" s="145"/>
      <c r="H83" s="22"/>
      <c r="I83" s="220"/>
      <c r="J83" s="221"/>
      <c r="K83" s="222"/>
    </row>
    <row r="84" spans="1:11" s="7" customFormat="1" ht="15" customHeight="1" x14ac:dyDescent="0.25">
      <c r="A84" s="202" t="s">
        <v>65</v>
      </c>
      <c r="B84" s="203"/>
      <c r="C84" s="204"/>
      <c r="D84" s="119">
        <v>11386.96</v>
      </c>
      <c r="E84" s="120"/>
      <c r="F84" s="119">
        <f t="shared" si="5"/>
        <v>11386.96</v>
      </c>
      <c r="G84" s="145"/>
      <c r="H84" s="22"/>
      <c r="I84" s="124"/>
      <c r="J84" s="189"/>
      <c r="K84" s="125"/>
    </row>
    <row r="85" spans="1:11" s="7" customFormat="1" x14ac:dyDescent="0.25">
      <c r="A85" s="135" t="s">
        <v>11</v>
      </c>
      <c r="B85" s="135"/>
      <c r="C85" s="135"/>
      <c r="D85" s="136">
        <f>D30+D31+D32+D40+D43+D58+D71+D72+D76</f>
        <v>7656481.9978400003</v>
      </c>
      <c r="E85" s="137"/>
      <c r="F85" s="136">
        <f>F30+F31+F32+F40+F43+F58+F71+F72+F76</f>
        <v>7656481.9978400003</v>
      </c>
      <c r="G85" s="137"/>
      <c r="H85" s="25">
        <f>H30+H31+H32+H40+H43+H58+H71+H72+H76</f>
        <v>0</v>
      </c>
      <c r="I85" s="171"/>
      <c r="J85" s="171"/>
      <c r="K85" s="171"/>
    </row>
    <row r="87" spans="1:11" x14ac:dyDescent="0.25">
      <c r="A87" s="138" t="s">
        <v>24</v>
      </c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8.25" customHeight="1" x14ac:dyDescent="0.25">
      <c r="A88" s="139"/>
      <c r="B88" s="139"/>
      <c r="C88" s="139"/>
      <c r="D88" s="139"/>
      <c r="E88" s="139"/>
      <c r="F88" s="139"/>
      <c r="G88" s="139"/>
      <c r="H88" s="139"/>
      <c r="I88" s="139"/>
      <c r="J88" s="139"/>
      <c r="K88" s="139"/>
    </row>
    <row r="89" spans="1:11" x14ac:dyDescent="0.25">
      <c r="A89" s="171"/>
      <c r="B89" s="171"/>
      <c r="C89" s="171"/>
      <c r="D89" s="163" t="s">
        <v>5</v>
      </c>
      <c r="E89" s="163"/>
      <c r="F89" s="163" t="s">
        <v>6</v>
      </c>
      <c r="G89" s="163"/>
      <c r="H89" s="24" t="s">
        <v>14</v>
      </c>
      <c r="I89" s="188" t="s">
        <v>13</v>
      </c>
      <c r="J89" s="229"/>
      <c r="K89" s="230"/>
    </row>
    <row r="90" spans="1:11" ht="33" customHeight="1" x14ac:dyDescent="0.25">
      <c r="A90" s="126" t="s">
        <v>19</v>
      </c>
      <c r="B90" s="127"/>
      <c r="C90" s="128"/>
      <c r="D90" s="250"/>
      <c r="E90" s="251"/>
      <c r="F90" s="169">
        <f>F91</f>
        <v>97400</v>
      </c>
      <c r="G90" s="184"/>
      <c r="H90" s="33">
        <f>H91</f>
        <v>97400</v>
      </c>
      <c r="I90" s="171"/>
      <c r="J90" s="171"/>
      <c r="K90" s="171"/>
    </row>
    <row r="91" spans="1:11" ht="54.75" customHeight="1" x14ac:dyDescent="0.25">
      <c r="A91" s="273" t="s">
        <v>141</v>
      </c>
      <c r="B91" s="143"/>
      <c r="C91" s="144"/>
      <c r="D91" s="250"/>
      <c r="E91" s="275"/>
      <c r="F91" s="191">
        <f>D91+H91</f>
        <v>97400</v>
      </c>
      <c r="G91" s="274"/>
      <c r="H91" s="39">
        <v>97400</v>
      </c>
      <c r="I91" s="220" t="s">
        <v>149</v>
      </c>
      <c r="J91" s="221"/>
      <c r="K91" s="222"/>
    </row>
    <row r="92" spans="1:11" x14ac:dyDescent="0.25">
      <c r="A92" s="135" t="s">
        <v>11</v>
      </c>
      <c r="B92" s="135"/>
      <c r="C92" s="135"/>
      <c r="D92" s="136">
        <f>D90</f>
        <v>0</v>
      </c>
      <c r="E92" s="137"/>
      <c r="F92" s="136">
        <f>F90</f>
        <v>97400</v>
      </c>
      <c r="G92" s="137"/>
      <c r="H92" s="25">
        <f>H90</f>
        <v>97400</v>
      </c>
      <c r="I92" s="171"/>
      <c r="J92" s="171"/>
      <c r="K92" s="171"/>
    </row>
    <row r="94" spans="1:11" ht="16.5" customHeight="1" x14ac:dyDescent="0.25">
      <c r="A94" s="187" t="s">
        <v>25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</row>
    <row r="96" spans="1:11" x14ac:dyDescent="0.25">
      <c r="A96" s="171"/>
      <c r="B96" s="171"/>
      <c r="C96" s="171"/>
      <c r="D96" s="163" t="s">
        <v>5</v>
      </c>
      <c r="E96" s="163"/>
      <c r="F96" s="163" t="s">
        <v>6</v>
      </c>
      <c r="G96" s="163"/>
      <c r="H96" s="24" t="s">
        <v>14</v>
      </c>
      <c r="I96" s="188" t="s">
        <v>13</v>
      </c>
      <c r="J96" s="229"/>
      <c r="K96" s="230"/>
    </row>
    <row r="97" spans="1:11" ht="18.75" customHeight="1" x14ac:dyDescent="0.25">
      <c r="A97" s="231" t="s">
        <v>15</v>
      </c>
      <c r="B97" s="231"/>
      <c r="C97" s="231"/>
      <c r="D97" s="129">
        <v>126360</v>
      </c>
      <c r="E97" s="130"/>
      <c r="F97" s="129">
        <f>D97+H97</f>
        <v>126360</v>
      </c>
      <c r="G97" s="164"/>
      <c r="H97" s="32"/>
      <c r="I97" s="171"/>
      <c r="J97" s="171"/>
      <c r="K97" s="171"/>
    </row>
    <row r="98" spans="1:11" ht="28.5" customHeight="1" x14ac:dyDescent="0.25">
      <c r="A98" s="217" t="s">
        <v>16</v>
      </c>
      <c r="B98" s="218"/>
      <c r="C98" s="219"/>
      <c r="D98" s="129">
        <v>38160.720000000001</v>
      </c>
      <c r="E98" s="130"/>
      <c r="F98" s="129">
        <f>D98+H98</f>
        <v>38160.720000000001</v>
      </c>
      <c r="G98" s="164"/>
      <c r="H98" s="32"/>
      <c r="I98" s="171"/>
      <c r="J98" s="171"/>
      <c r="K98" s="171"/>
    </row>
    <row r="99" spans="1:11" ht="27.75" customHeight="1" x14ac:dyDescent="0.25">
      <c r="A99" s="217" t="s">
        <v>17</v>
      </c>
      <c r="B99" s="218"/>
      <c r="C99" s="219"/>
      <c r="D99" s="129">
        <f>SUM(D100)</f>
        <v>40000</v>
      </c>
      <c r="E99" s="130"/>
      <c r="F99" s="129">
        <f>D99+H99</f>
        <v>5553</v>
      </c>
      <c r="G99" s="164"/>
      <c r="H99" s="34">
        <v>-34447</v>
      </c>
      <c r="I99" s="171"/>
      <c r="J99" s="171"/>
      <c r="K99" s="171"/>
    </row>
    <row r="100" spans="1:11" ht="36" customHeight="1" x14ac:dyDescent="0.25">
      <c r="A100" s="205" t="s">
        <v>66</v>
      </c>
      <c r="B100" s="232"/>
      <c r="C100" s="233"/>
      <c r="D100" s="119">
        <v>40000</v>
      </c>
      <c r="E100" s="145"/>
      <c r="F100" s="119">
        <f>D100+H100</f>
        <v>5553</v>
      </c>
      <c r="G100" s="233"/>
      <c r="H100" s="35">
        <v>-34447</v>
      </c>
      <c r="I100" s="220" t="s">
        <v>137</v>
      </c>
      <c r="J100" s="221"/>
      <c r="K100" s="222"/>
    </row>
    <row r="101" spans="1:11" ht="30" customHeight="1" x14ac:dyDescent="0.25">
      <c r="A101" s="217" t="s">
        <v>20</v>
      </c>
      <c r="B101" s="218"/>
      <c r="C101" s="219"/>
      <c r="D101" s="129">
        <f>SUM(D102:E105)</f>
        <v>657720</v>
      </c>
      <c r="E101" s="130"/>
      <c r="F101" s="129">
        <f>D101+H101</f>
        <v>692167</v>
      </c>
      <c r="G101" s="164"/>
      <c r="H101" s="37">
        <f>SUM(H102:H106)</f>
        <v>34447</v>
      </c>
      <c r="I101" s="171"/>
      <c r="J101" s="171"/>
      <c r="K101" s="171"/>
    </row>
    <row r="102" spans="1:11" s="7" customFormat="1" ht="23.25" customHeight="1" x14ac:dyDescent="0.25">
      <c r="A102" s="202" t="s">
        <v>82</v>
      </c>
      <c r="B102" s="203"/>
      <c r="C102" s="204"/>
      <c r="D102" s="119">
        <v>186480</v>
      </c>
      <c r="E102" s="120"/>
      <c r="F102" s="119">
        <f t="shared" ref="F102:F105" si="6">D102+H102</f>
        <v>186480</v>
      </c>
      <c r="G102" s="233"/>
      <c r="H102" s="38"/>
      <c r="I102" s="124"/>
      <c r="J102" s="189"/>
      <c r="K102" s="125"/>
    </row>
    <row r="103" spans="1:11" s="7" customFormat="1" ht="24.75" customHeight="1" x14ac:dyDescent="0.25">
      <c r="A103" s="202" t="s">
        <v>81</v>
      </c>
      <c r="B103" s="203"/>
      <c r="C103" s="204"/>
      <c r="D103" s="119">
        <v>217560</v>
      </c>
      <c r="E103" s="120"/>
      <c r="F103" s="119">
        <f t="shared" si="6"/>
        <v>212418</v>
      </c>
      <c r="G103" s="233"/>
      <c r="H103" s="22">
        <v>-5142</v>
      </c>
      <c r="I103" s="220" t="s">
        <v>140</v>
      </c>
      <c r="J103" s="221"/>
      <c r="K103" s="222"/>
    </row>
    <row r="104" spans="1:11" s="7" customFormat="1" ht="15" customHeight="1" x14ac:dyDescent="0.25">
      <c r="A104" s="202" t="s">
        <v>67</v>
      </c>
      <c r="B104" s="203"/>
      <c r="C104" s="204"/>
      <c r="D104" s="119">
        <v>252720</v>
      </c>
      <c r="E104" s="120"/>
      <c r="F104" s="119">
        <f t="shared" si="6"/>
        <v>252720</v>
      </c>
      <c r="G104" s="233"/>
      <c r="H104" s="38"/>
      <c r="I104" s="124"/>
      <c r="J104" s="189"/>
      <c r="K104" s="125"/>
    </row>
    <row r="105" spans="1:11" s="7" customFormat="1" ht="27" customHeight="1" x14ac:dyDescent="0.25">
      <c r="A105" s="202" t="s">
        <v>83</v>
      </c>
      <c r="B105" s="203"/>
      <c r="C105" s="204"/>
      <c r="D105" s="119">
        <v>960</v>
      </c>
      <c r="E105" s="120"/>
      <c r="F105" s="119">
        <f t="shared" si="6"/>
        <v>407</v>
      </c>
      <c r="G105" s="233"/>
      <c r="H105" s="22">
        <v>-553</v>
      </c>
      <c r="I105" s="220" t="s">
        <v>140</v>
      </c>
      <c r="J105" s="221"/>
      <c r="K105" s="222"/>
    </row>
    <row r="106" spans="1:11" s="7" customFormat="1" ht="36" customHeight="1" x14ac:dyDescent="0.25">
      <c r="A106" s="202" t="s">
        <v>131</v>
      </c>
      <c r="B106" s="203"/>
      <c r="C106" s="204"/>
      <c r="D106" s="119"/>
      <c r="E106" s="120"/>
      <c r="F106" s="119">
        <f t="shared" ref="F106" si="7">D106+H106</f>
        <v>40142</v>
      </c>
      <c r="G106" s="233"/>
      <c r="H106" s="22">
        <f>5142+35000</f>
        <v>40142</v>
      </c>
      <c r="I106" s="220" t="s">
        <v>142</v>
      </c>
      <c r="J106" s="221"/>
      <c r="K106" s="222"/>
    </row>
    <row r="107" spans="1:11" ht="30" customHeight="1" x14ac:dyDescent="0.25">
      <c r="A107" s="217" t="s">
        <v>106</v>
      </c>
      <c r="B107" s="218"/>
      <c r="C107" s="219"/>
      <c r="D107" s="129">
        <f>SUM(D108:E110)</f>
        <v>91214.290000000008</v>
      </c>
      <c r="E107" s="196"/>
      <c r="F107" s="129">
        <f>D107+H107</f>
        <v>91214.290000000008</v>
      </c>
      <c r="G107" s="206"/>
      <c r="H107" s="31">
        <f>SUM(H108:H110)</f>
        <v>0</v>
      </c>
      <c r="I107" s="124"/>
      <c r="J107" s="189"/>
      <c r="K107" s="125"/>
    </row>
    <row r="108" spans="1:11" x14ac:dyDescent="0.25">
      <c r="A108" s="202" t="s">
        <v>69</v>
      </c>
      <c r="B108" s="203"/>
      <c r="C108" s="204"/>
      <c r="D108" s="119">
        <v>65090.29</v>
      </c>
      <c r="E108" s="120"/>
      <c r="F108" s="248">
        <f t="shared" ref="F108:F110" si="8">D108+H108</f>
        <v>65090.29</v>
      </c>
      <c r="G108" s="249"/>
      <c r="H108" s="22"/>
      <c r="I108" s="124"/>
      <c r="J108" s="189"/>
      <c r="K108" s="125"/>
    </row>
    <row r="109" spans="1:11" ht="26.25" customHeight="1" x14ac:dyDescent="0.25">
      <c r="A109" s="202" t="s">
        <v>71</v>
      </c>
      <c r="B109" s="203"/>
      <c r="C109" s="204"/>
      <c r="D109" s="119">
        <v>24000</v>
      </c>
      <c r="E109" s="120"/>
      <c r="F109" s="248">
        <f t="shared" si="8"/>
        <v>24000</v>
      </c>
      <c r="G109" s="249"/>
      <c r="H109" s="22"/>
      <c r="I109" s="124"/>
      <c r="J109" s="189"/>
      <c r="K109" s="125"/>
    </row>
    <row r="110" spans="1:11" x14ac:dyDescent="0.25">
      <c r="A110" s="202" t="s">
        <v>70</v>
      </c>
      <c r="B110" s="203"/>
      <c r="C110" s="204"/>
      <c r="D110" s="119">
        <v>2124</v>
      </c>
      <c r="E110" s="120"/>
      <c r="F110" s="248">
        <f t="shared" si="8"/>
        <v>2124</v>
      </c>
      <c r="G110" s="249"/>
      <c r="H110" s="22"/>
      <c r="I110" s="124"/>
      <c r="J110" s="189"/>
      <c r="K110" s="125"/>
    </row>
    <row r="111" spans="1:11" ht="28.5" customHeight="1" x14ac:dyDescent="0.25">
      <c r="A111" s="217" t="s">
        <v>107</v>
      </c>
      <c r="B111" s="218"/>
      <c r="C111" s="219"/>
      <c r="D111" s="129">
        <v>60500</v>
      </c>
      <c r="E111" s="130"/>
      <c r="F111" s="129">
        <f>D111+H111</f>
        <v>60500</v>
      </c>
      <c r="G111" s="164"/>
      <c r="H111" s="31"/>
      <c r="I111" s="124"/>
      <c r="J111" s="189"/>
      <c r="K111" s="125"/>
    </row>
    <row r="112" spans="1:11" x14ac:dyDescent="0.25">
      <c r="A112" s="217" t="s">
        <v>108</v>
      </c>
      <c r="B112" s="218"/>
      <c r="C112" s="219"/>
      <c r="D112" s="129">
        <v>24700</v>
      </c>
      <c r="E112" s="130"/>
      <c r="F112" s="129">
        <f>D112+H112</f>
        <v>24700</v>
      </c>
      <c r="G112" s="164"/>
      <c r="H112" s="31"/>
      <c r="I112" s="124"/>
      <c r="J112" s="189"/>
      <c r="K112" s="125"/>
    </row>
    <row r="113" spans="1:11" ht="42.75" customHeight="1" x14ac:dyDescent="0.25">
      <c r="A113" s="217" t="s">
        <v>23</v>
      </c>
      <c r="B113" s="218"/>
      <c r="C113" s="219"/>
      <c r="D113" s="129">
        <f>SUM(D114:E116)</f>
        <v>46183.09</v>
      </c>
      <c r="E113" s="130"/>
      <c r="F113" s="129">
        <f>D113+H113</f>
        <v>46183.09</v>
      </c>
      <c r="G113" s="164"/>
      <c r="H113" s="31">
        <f>SUM(H114:H116)</f>
        <v>0</v>
      </c>
      <c r="I113" s="171"/>
      <c r="J113" s="171"/>
      <c r="K113" s="171"/>
    </row>
    <row r="114" spans="1:11" ht="15" customHeight="1" x14ac:dyDescent="0.25">
      <c r="A114" s="202" t="s">
        <v>56</v>
      </c>
      <c r="B114" s="203"/>
      <c r="C114" s="204"/>
      <c r="D114" s="119">
        <v>17423.09</v>
      </c>
      <c r="E114" s="120"/>
      <c r="F114" s="124"/>
      <c r="G114" s="125"/>
      <c r="H114" s="27"/>
      <c r="I114" s="124"/>
      <c r="J114" s="189"/>
      <c r="K114" s="125"/>
    </row>
    <row r="115" spans="1:11" ht="15" customHeight="1" x14ac:dyDescent="0.25">
      <c r="A115" s="202" t="s">
        <v>57</v>
      </c>
      <c r="B115" s="203"/>
      <c r="C115" s="204"/>
      <c r="D115" s="119">
        <v>19760</v>
      </c>
      <c r="E115" s="120"/>
      <c r="F115" s="124"/>
      <c r="G115" s="125"/>
      <c r="H115" s="27"/>
      <c r="I115" s="124"/>
      <c r="J115" s="189"/>
      <c r="K115" s="125"/>
    </row>
    <row r="116" spans="1:11" ht="15" customHeight="1" x14ac:dyDescent="0.25">
      <c r="A116" s="202" t="s">
        <v>73</v>
      </c>
      <c r="B116" s="203"/>
      <c r="C116" s="204"/>
      <c r="D116" s="119">
        <v>9000</v>
      </c>
      <c r="E116" s="120"/>
      <c r="F116" s="124"/>
      <c r="G116" s="125"/>
      <c r="H116" s="27"/>
      <c r="I116" s="124"/>
      <c r="J116" s="189"/>
      <c r="K116" s="125"/>
    </row>
    <row r="117" spans="1:11" x14ac:dyDescent="0.25">
      <c r="A117" s="135" t="s">
        <v>11</v>
      </c>
      <c r="B117" s="135"/>
      <c r="C117" s="135"/>
      <c r="D117" s="136">
        <f>D97+D98+D99+D101+D107+D111+D112+D113</f>
        <v>1084838.1000000001</v>
      </c>
      <c r="E117" s="137"/>
      <c r="F117" s="136">
        <f>F97+F98+F99+F101+F107+F111+F112+F113</f>
        <v>1084838.1000000001</v>
      </c>
      <c r="G117" s="137"/>
      <c r="H117" s="25">
        <f>H97+H98+H99+H101+H107+H111+H112+H113+I107</f>
        <v>0</v>
      </c>
      <c r="I117" s="171"/>
      <c r="J117" s="171"/>
      <c r="K117" s="171"/>
    </row>
    <row r="119" spans="1:11" x14ac:dyDescent="0.25">
      <c r="A119" s="139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</row>
    <row r="120" spans="1:11" ht="45.75" customHeight="1" x14ac:dyDescent="0.25">
      <c r="A120" s="194" t="s">
        <v>109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1:11" ht="30.75" customHeight="1" x14ac:dyDescent="0.25">
      <c r="A121" s="194" t="s">
        <v>98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</row>
    <row r="122" spans="1:11" x14ac:dyDescent="0.25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</row>
    <row r="123" spans="1:11" ht="117.75" customHeight="1" x14ac:dyDescent="0.25">
      <c r="A123" s="194" t="s">
        <v>110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</row>
    <row r="124" spans="1:11" x14ac:dyDescent="0.25">
      <c r="A124" s="139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</row>
    <row r="125" spans="1:11" x14ac:dyDescent="0.25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</row>
    <row r="126" spans="1:11" x14ac:dyDescent="0.25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</row>
    <row r="127" spans="1:1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</row>
    <row r="128" spans="1:11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</row>
    <row r="129" spans="1:11" x14ac:dyDescent="0.25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</row>
    <row r="130" spans="1:11" x14ac:dyDescent="0.25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</row>
    <row r="131" spans="1:1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</row>
    <row r="132" spans="1:1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</row>
  </sheetData>
  <mergeCells count="386">
    <mergeCell ref="A131:K131"/>
    <mergeCell ref="A132:K132"/>
    <mergeCell ref="I108:K108"/>
    <mergeCell ref="I109:K109"/>
    <mergeCell ref="I110:K110"/>
    <mergeCell ref="I111:K111"/>
    <mergeCell ref="I112:K112"/>
    <mergeCell ref="A125:K125"/>
    <mergeCell ref="A126:K126"/>
    <mergeCell ref="A127:K127"/>
    <mergeCell ref="A128:K128"/>
    <mergeCell ref="A129:K129"/>
    <mergeCell ref="A130:K130"/>
    <mergeCell ref="A119:K119"/>
    <mergeCell ref="A120:K120"/>
    <mergeCell ref="A121:K121"/>
    <mergeCell ref="A122:K122"/>
    <mergeCell ref="A123:K123"/>
    <mergeCell ref="A124:K124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I113:K113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A113:C113"/>
    <mergeCell ref="D113:E113"/>
    <mergeCell ref="F113:G113"/>
    <mergeCell ref="A110:C110"/>
    <mergeCell ref="D110:E110"/>
    <mergeCell ref="F110:G110"/>
    <mergeCell ref="A111:C111"/>
    <mergeCell ref="D111:E111"/>
    <mergeCell ref="F111:G111"/>
    <mergeCell ref="A108:C108"/>
    <mergeCell ref="D108:E108"/>
    <mergeCell ref="F108:G108"/>
    <mergeCell ref="A109:C109"/>
    <mergeCell ref="D109:E109"/>
    <mergeCell ref="F109:G109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94:K94"/>
    <mergeCell ref="A96:C96"/>
    <mergeCell ref="D96:E96"/>
    <mergeCell ref="F96:G96"/>
    <mergeCell ref="I96:K96"/>
    <mergeCell ref="A97:C97"/>
    <mergeCell ref="D97:E97"/>
    <mergeCell ref="F97:G97"/>
    <mergeCell ref="I97:K97"/>
    <mergeCell ref="A90:C90"/>
    <mergeCell ref="D90:E90"/>
    <mergeCell ref="F90:G90"/>
    <mergeCell ref="I90:K90"/>
    <mergeCell ref="A92:C92"/>
    <mergeCell ref="D92:E92"/>
    <mergeCell ref="F92:G92"/>
    <mergeCell ref="I92:K92"/>
    <mergeCell ref="A87:K87"/>
    <mergeCell ref="A88:K88"/>
    <mergeCell ref="A89:C89"/>
    <mergeCell ref="D89:E89"/>
    <mergeCell ref="F89:G89"/>
    <mergeCell ref="I89:K89"/>
    <mergeCell ref="A91:C91"/>
    <mergeCell ref="I91:K91"/>
    <mergeCell ref="F91:G91"/>
    <mergeCell ref="D91:E91"/>
    <mergeCell ref="A84:C84"/>
    <mergeCell ref="D84:E84"/>
    <mergeCell ref="F84:G84"/>
    <mergeCell ref="I84:K84"/>
    <mergeCell ref="A85:C85"/>
    <mergeCell ref="D85:E85"/>
    <mergeCell ref="F85:G85"/>
    <mergeCell ref="I85:K85"/>
    <mergeCell ref="F83:G83"/>
    <mergeCell ref="A83:C83"/>
    <mergeCell ref="D83:E83"/>
    <mergeCell ref="I83:K83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F76:G76"/>
    <mergeCell ref="A76:C76"/>
    <mergeCell ref="D76:E76"/>
    <mergeCell ref="I76:K76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A57:C57"/>
    <mergeCell ref="D57:E57"/>
    <mergeCell ref="F57:G57"/>
    <mergeCell ref="A53:C53"/>
    <mergeCell ref="D53:E53"/>
    <mergeCell ref="F53:G53"/>
    <mergeCell ref="I53:K57"/>
    <mergeCell ref="A54:C54"/>
    <mergeCell ref="D54:E54"/>
    <mergeCell ref="F54:G54"/>
    <mergeCell ref="A55:C55"/>
    <mergeCell ref="D55:E55"/>
    <mergeCell ref="F55:G55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0"/>
    <mergeCell ref="A23:C23"/>
    <mergeCell ref="D23:E23"/>
    <mergeCell ref="F23:G23"/>
    <mergeCell ref="H23:J23"/>
    <mergeCell ref="A25:J25"/>
    <mergeCell ref="A27:J27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4:J14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1" fitToHeight="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topLeftCell="A10" workbookViewId="0">
      <selection activeCell="A12" sqref="A12:J12"/>
    </sheetView>
  </sheetViews>
  <sheetFormatPr defaultRowHeight="15" x14ac:dyDescent="0.25"/>
  <cols>
    <col min="3" max="3" width="10.140625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143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47"/>
    </row>
    <row r="11" spans="1:10" ht="14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66" customHeight="1" x14ac:dyDescent="0.25">
      <c r="A12" s="265" t="s">
        <v>144</v>
      </c>
      <c r="B12" s="266"/>
      <c r="C12" s="266"/>
      <c r="D12" s="266"/>
      <c r="E12" s="266"/>
      <c r="F12" s="266"/>
      <c r="G12" s="266"/>
      <c r="H12" s="266"/>
      <c r="I12" s="266"/>
      <c r="J12" s="267"/>
    </row>
    <row r="13" spans="1:10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 ht="90" customHeight="1" x14ac:dyDescent="0.25">
      <c r="A14" s="157" t="s">
        <v>97</v>
      </c>
      <c r="B14" s="158"/>
      <c r="C14" s="158"/>
      <c r="D14" s="158"/>
      <c r="E14" s="158"/>
      <c r="F14" s="158"/>
      <c r="G14" s="158"/>
      <c r="H14" s="158"/>
      <c r="I14" s="158"/>
      <c r="J14" s="139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145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42"/>
      <c r="C17" s="42"/>
      <c r="D17" s="42"/>
      <c r="E17" s="42"/>
      <c r="F17" s="42"/>
      <c r="G17" s="42"/>
      <c r="H17" s="42"/>
      <c r="I17" s="42"/>
      <c r="J17" s="42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7656482</v>
      </c>
      <c r="E19" s="227"/>
      <c r="F19" s="227">
        <f>D19+H19</f>
        <v>7857190.9199999999</v>
      </c>
      <c r="G19" s="228"/>
      <c r="H19" s="172">
        <v>200708.92</v>
      </c>
      <c r="I19" s="227"/>
      <c r="J19" s="227"/>
    </row>
    <row r="20" spans="1:11" x14ac:dyDescent="0.25">
      <c r="A20" s="153" t="s">
        <v>8</v>
      </c>
      <c r="B20" s="154"/>
      <c r="C20" s="154"/>
      <c r="D20" s="227">
        <v>97400</v>
      </c>
      <c r="E20" s="227"/>
      <c r="F20" s="227">
        <f>D20+H20</f>
        <v>302600</v>
      </c>
      <c r="G20" s="228"/>
      <c r="H20" s="227">
        <v>205200</v>
      </c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>
        <v>0</v>
      </c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1084838.1000000001</v>
      </c>
      <c r="E22" s="227"/>
      <c r="F22" s="227">
        <f>D22+H22</f>
        <v>1084838.1000000001</v>
      </c>
      <c r="G22" s="228"/>
      <c r="H22" s="172">
        <v>0</v>
      </c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8838720.0999999996</v>
      </c>
      <c r="E23" s="163"/>
      <c r="F23" s="167">
        <f>D23+H23</f>
        <v>9244629.0199999996</v>
      </c>
      <c r="G23" s="163"/>
      <c r="H23" s="168">
        <f>H19+H20+H21+H22</f>
        <v>405908.92000000004</v>
      </c>
      <c r="I23" s="167"/>
      <c r="J23" s="167"/>
    </row>
    <row r="24" spans="1:1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1" ht="15.75" x14ac:dyDescent="0.25">
      <c r="A25" s="224" t="s">
        <v>146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43" t="s">
        <v>14</v>
      </c>
      <c r="I29" s="188" t="s">
        <v>13</v>
      </c>
      <c r="J29" s="229"/>
      <c r="K29" s="230"/>
    </row>
    <row r="30" spans="1:11" s="7" customFormat="1" ht="50.25" customHeight="1" x14ac:dyDescent="0.25">
      <c r="A30" s="231" t="s">
        <v>15</v>
      </c>
      <c r="B30" s="231"/>
      <c r="C30" s="231"/>
      <c r="D30" s="129">
        <v>3064930.92</v>
      </c>
      <c r="E30" s="130"/>
      <c r="F30" s="129">
        <f>D30+H30</f>
        <v>3219085.2399999998</v>
      </c>
      <c r="G30" s="164"/>
      <c r="H30" s="48">
        <v>154154.32</v>
      </c>
      <c r="I30" s="220" t="s">
        <v>148</v>
      </c>
      <c r="J30" s="221"/>
      <c r="K30" s="222"/>
    </row>
    <row r="31" spans="1:11" s="7" customFormat="1" ht="50.25" customHeight="1" x14ac:dyDescent="0.25">
      <c r="A31" s="217" t="s">
        <v>16</v>
      </c>
      <c r="B31" s="218"/>
      <c r="C31" s="219"/>
      <c r="D31" s="185">
        <f>D30*30.2%-0.01</f>
        <v>925609.12783999997</v>
      </c>
      <c r="E31" s="186"/>
      <c r="F31" s="129">
        <f>D31+H31</f>
        <v>972163.72783999995</v>
      </c>
      <c r="G31" s="164"/>
      <c r="H31" s="48">
        <v>46554.6</v>
      </c>
      <c r="I31" s="220" t="s">
        <v>148</v>
      </c>
      <c r="J31" s="221"/>
      <c r="K31" s="222"/>
    </row>
    <row r="32" spans="1:11" s="7" customFormat="1" x14ac:dyDescent="0.25">
      <c r="A32" s="231" t="s">
        <v>18</v>
      </c>
      <c r="B32" s="231"/>
      <c r="C32" s="231"/>
      <c r="D32" s="129">
        <f>SUM(D33:E39)</f>
        <v>27560</v>
      </c>
      <c r="E32" s="130"/>
      <c r="F32" s="129">
        <f>D32+H32</f>
        <v>27560</v>
      </c>
      <c r="G32" s="130"/>
      <c r="H32" s="48">
        <v>0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19">
        <f t="shared" ref="F33:F39" si="0">D33+H33</f>
        <v>5000</v>
      </c>
      <c r="G33" s="145"/>
      <c r="H33" s="21"/>
      <c r="I33" s="181"/>
      <c r="J33" s="181"/>
      <c r="K33" s="181"/>
    </row>
    <row r="34" spans="1:11" s="7" customFormat="1" x14ac:dyDescent="0.25">
      <c r="A34" s="205" t="s">
        <v>27</v>
      </c>
      <c r="B34" s="232"/>
      <c r="C34" s="233"/>
      <c r="D34" s="119">
        <v>14400</v>
      </c>
      <c r="E34" s="120"/>
      <c r="F34" s="119">
        <f t="shared" si="0"/>
        <v>14400</v>
      </c>
      <c r="G34" s="145"/>
      <c r="H34" s="21"/>
      <c r="I34" s="181"/>
      <c r="J34" s="181"/>
      <c r="K34" s="181"/>
    </row>
    <row r="35" spans="1:11" s="7" customFormat="1" x14ac:dyDescent="0.25">
      <c r="A35" s="205" t="s">
        <v>28</v>
      </c>
      <c r="B35" s="232"/>
      <c r="C35" s="233"/>
      <c r="D35" s="119">
        <v>1680</v>
      </c>
      <c r="E35" s="120"/>
      <c r="F35" s="119">
        <f t="shared" si="0"/>
        <v>1680</v>
      </c>
      <c r="G35" s="145"/>
      <c r="H35" s="21"/>
      <c r="I35" s="181"/>
      <c r="J35" s="181"/>
      <c r="K35" s="181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19">
        <f t="shared" si="0"/>
        <v>2640</v>
      </c>
      <c r="G36" s="145"/>
      <c r="H36" s="21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19">
        <f t="shared" si="0"/>
        <v>1320</v>
      </c>
      <c r="G37" s="145"/>
      <c r="H37" s="21"/>
      <c r="I37" s="181"/>
      <c r="J37" s="181"/>
      <c r="K37" s="181"/>
    </row>
    <row r="38" spans="1:11" s="7" customFormat="1" ht="24" customHeight="1" x14ac:dyDescent="0.25">
      <c r="A38" s="202" t="s">
        <v>31</v>
      </c>
      <c r="B38" s="234"/>
      <c r="C38" s="235"/>
      <c r="D38" s="119">
        <v>1680</v>
      </c>
      <c r="E38" s="120"/>
      <c r="F38" s="119">
        <f t="shared" si="0"/>
        <v>1680</v>
      </c>
      <c r="G38" s="145"/>
      <c r="H38" s="21"/>
      <c r="I38" s="181"/>
      <c r="J38" s="181"/>
      <c r="K38" s="181"/>
    </row>
    <row r="39" spans="1:11" s="7" customFormat="1" x14ac:dyDescent="0.25">
      <c r="A39" s="205" t="s">
        <v>32</v>
      </c>
      <c r="B39" s="232"/>
      <c r="C39" s="233"/>
      <c r="D39" s="119">
        <v>840</v>
      </c>
      <c r="E39" s="120"/>
      <c r="F39" s="119">
        <f t="shared" si="0"/>
        <v>840</v>
      </c>
      <c r="G39" s="145"/>
      <c r="H39" s="21"/>
      <c r="I39" s="181"/>
      <c r="J39" s="181"/>
      <c r="K39" s="181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582676</v>
      </c>
      <c r="E40" s="130"/>
      <c r="F40" s="129">
        <f>H40+D40</f>
        <v>582676</v>
      </c>
      <c r="G40" s="130"/>
      <c r="H40" s="48"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19">
        <f t="shared" ref="F41:F42" si="1">H41+D41</f>
        <v>579876</v>
      </c>
      <c r="G41" s="145"/>
      <c r="H41" s="49"/>
      <c r="I41" s="124"/>
      <c r="J41" s="189"/>
      <c r="K41" s="125"/>
    </row>
    <row r="42" spans="1:11" s="7" customFormat="1" ht="24" customHeight="1" x14ac:dyDescent="0.25">
      <c r="A42" s="202" t="s">
        <v>34</v>
      </c>
      <c r="B42" s="203"/>
      <c r="C42" s="204"/>
      <c r="D42" s="119">
        <v>2800</v>
      </c>
      <c r="E42" s="120"/>
      <c r="F42" s="119">
        <f t="shared" si="1"/>
        <v>2800</v>
      </c>
      <c r="G42" s="145"/>
      <c r="H42" s="49"/>
      <c r="I42" s="124"/>
      <c r="J42" s="189"/>
      <c r="K42" s="125"/>
    </row>
    <row r="43" spans="1:11" s="7" customFormat="1" ht="30.75" customHeight="1" x14ac:dyDescent="0.25">
      <c r="A43" s="217" t="s">
        <v>19</v>
      </c>
      <c r="B43" s="218"/>
      <c r="C43" s="219"/>
      <c r="D43" s="129">
        <f>SUM(D44:E53)</f>
        <v>718475.35</v>
      </c>
      <c r="E43" s="130"/>
      <c r="F43" s="129">
        <f>D43+H43</f>
        <v>718475.35</v>
      </c>
      <c r="G43" s="130"/>
      <c r="H43" s="48">
        <f>SUM(H44:H53)</f>
        <v>0</v>
      </c>
      <c r="I43" s="181"/>
      <c r="J43" s="181"/>
      <c r="K43" s="181"/>
    </row>
    <row r="44" spans="1:11" s="7" customFormat="1" ht="35.25" customHeight="1" x14ac:dyDescent="0.25">
      <c r="A44" s="202" t="s">
        <v>36</v>
      </c>
      <c r="B44" s="203"/>
      <c r="C44" s="204"/>
      <c r="D44" s="140">
        <v>22826</v>
      </c>
      <c r="E44" s="141"/>
      <c r="F44" s="119">
        <f t="shared" ref="F44:F57" si="2">D44+H44</f>
        <v>22826</v>
      </c>
      <c r="G44" s="145"/>
      <c r="H44" s="21"/>
      <c r="I44" s="220"/>
      <c r="J44" s="221"/>
      <c r="K44" s="222"/>
    </row>
    <row r="45" spans="1:11" s="7" customFormat="1" ht="15" customHeight="1" x14ac:dyDescent="0.25">
      <c r="A45" s="202" t="s">
        <v>37</v>
      </c>
      <c r="B45" s="203"/>
      <c r="C45" s="204"/>
      <c r="D45" s="140">
        <v>57600</v>
      </c>
      <c r="E45" s="141"/>
      <c r="F45" s="119">
        <f t="shared" si="2"/>
        <v>57600</v>
      </c>
      <c r="G45" s="145"/>
      <c r="H45" s="21"/>
      <c r="I45" s="236"/>
      <c r="J45" s="237"/>
      <c r="K45" s="238"/>
    </row>
    <row r="46" spans="1:11" s="7" customFormat="1" ht="51.75" customHeight="1" x14ac:dyDescent="0.25">
      <c r="A46" s="202" t="s">
        <v>135</v>
      </c>
      <c r="B46" s="203"/>
      <c r="C46" s="204"/>
      <c r="D46" s="140">
        <v>19500</v>
      </c>
      <c r="E46" s="141"/>
      <c r="F46" s="119">
        <f t="shared" si="2"/>
        <v>19500</v>
      </c>
      <c r="G46" s="145"/>
      <c r="H46" s="22"/>
      <c r="I46" s="220"/>
      <c r="J46" s="221"/>
      <c r="K46" s="222"/>
    </row>
    <row r="47" spans="1:11" s="7" customFormat="1" ht="39" customHeight="1" x14ac:dyDescent="0.25">
      <c r="A47" s="202" t="s">
        <v>39</v>
      </c>
      <c r="B47" s="203"/>
      <c r="C47" s="204"/>
      <c r="D47" s="140">
        <v>6000</v>
      </c>
      <c r="E47" s="141"/>
      <c r="F47" s="119">
        <f t="shared" si="2"/>
        <v>6000</v>
      </c>
      <c r="G47" s="145"/>
      <c r="H47" s="22"/>
      <c r="I47" s="220"/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119">
        <f t="shared" si="2"/>
        <v>108303.35</v>
      </c>
      <c r="G48" s="145"/>
      <c r="H48" s="21"/>
      <c r="I48" s="236"/>
      <c r="J48" s="237"/>
      <c r="K48" s="238"/>
    </row>
    <row r="49" spans="1:11" s="7" customFormat="1" ht="15" customHeight="1" x14ac:dyDescent="0.25">
      <c r="A49" s="202" t="s">
        <v>42</v>
      </c>
      <c r="B49" s="203"/>
      <c r="C49" s="204"/>
      <c r="D49" s="140">
        <v>65000</v>
      </c>
      <c r="E49" s="141"/>
      <c r="F49" s="119">
        <f t="shared" si="2"/>
        <v>65000</v>
      </c>
      <c r="G49" s="145"/>
      <c r="H49" s="21"/>
      <c r="I49" s="236"/>
      <c r="J49" s="237"/>
      <c r="K49" s="238"/>
    </row>
    <row r="50" spans="1:11" s="7" customFormat="1" ht="39" customHeight="1" x14ac:dyDescent="0.25">
      <c r="A50" s="202" t="s">
        <v>35</v>
      </c>
      <c r="B50" s="203"/>
      <c r="C50" s="204"/>
      <c r="D50" s="140">
        <v>719.56</v>
      </c>
      <c r="E50" s="141"/>
      <c r="F50" s="119">
        <f t="shared" si="2"/>
        <v>719.56</v>
      </c>
      <c r="G50" s="145"/>
      <c r="H50" s="21"/>
      <c r="I50" s="220"/>
      <c r="J50" s="221"/>
      <c r="K50" s="222"/>
    </row>
    <row r="51" spans="1:11" s="7" customFormat="1" ht="37.5" customHeight="1" x14ac:dyDescent="0.25">
      <c r="A51" s="202" t="s">
        <v>43</v>
      </c>
      <c r="B51" s="203"/>
      <c r="C51" s="204"/>
      <c r="D51" s="140">
        <v>20000</v>
      </c>
      <c r="E51" s="141"/>
      <c r="F51" s="119">
        <f t="shared" si="2"/>
        <v>20000</v>
      </c>
      <c r="G51" s="145"/>
      <c r="H51" s="22"/>
      <c r="I51" s="207"/>
      <c r="J51" s="208"/>
      <c r="K51" s="209"/>
    </row>
    <row r="52" spans="1:11" s="7" customFormat="1" ht="69" customHeight="1" x14ac:dyDescent="0.25">
      <c r="A52" s="202" t="s">
        <v>78</v>
      </c>
      <c r="B52" s="210"/>
      <c r="C52" s="211"/>
      <c r="D52" s="140">
        <v>13246</v>
      </c>
      <c r="E52" s="141"/>
      <c r="F52" s="119">
        <f t="shared" si="2"/>
        <v>13246</v>
      </c>
      <c r="G52" s="145"/>
      <c r="H52" s="22"/>
      <c r="I52" s="207"/>
      <c r="J52" s="208"/>
      <c r="K52" s="209"/>
    </row>
    <row r="53" spans="1:11" s="7" customFormat="1" ht="48" customHeight="1" x14ac:dyDescent="0.25">
      <c r="A53" s="202" t="s">
        <v>123</v>
      </c>
      <c r="B53" s="203"/>
      <c r="C53" s="204"/>
      <c r="D53" s="140">
        <f>D54+D55+D56+D57</f>
        <v>405280.44</v>
      </c>
      <c r="E53" s="141"/>
      <c r="F53" s="119">
        <f t="shared" si="2"/>
        <v>405280.44</v>
      </c>
      <c r="G53" s="145"/>
      <c r="H53" s="22"/>
      <c r="I53" s="239"/>
      <c r="J53" s="240"/>
      <c r="K53" s="241"/>
    </row>
    <row r="54" spans="1:11" s="7" customFormat="1" ht="24.75" customHeight="1" x14ac:dyDescent="0.25">
      <c r="A54" s="202" t="s">
        <v>120</v>
      </c>
      <c r="B54" s="210"/>
      <c r="C54" s="211"/>
      <c r="D54" s="140">
        <v>189230.7</v>
      </c>
      <c r="E54" s="212"/>
      <c r="F54" s="119">
        <f t="shared" si="2"/>
        <v>189230.7</v>
      </c>
      <c r="G54" s="145"/>
      <c r="H54" s="22"/>
      <c r="I54" s="242"/>
      <c r="J54" s="243"/>
      <c r="K54" s="244"/>
    </row>
    <row r="55" spans="1:11" s="7" customFormat="1" ht="24.75" customHeight="1" x14ac:dyDescent="0.25">
      <c r="A55" s="202" t="s">
        <v>121</v>
      </c>
      <c r="B55" s="210"/>
      <c r="C55" s="211"/>
      <c r="D55" s="140">
        <v>156034.94</v>
      </c>
      <c r="E55" s="212"/>
      <c r="F55" s="119">
        <f t="shared" si="2"/>
        <v>156034.94</v>
      </c>
      <c r="G55" s="145"/>
      <c r="H55" s="22"/>
      <c r="I55" s="242"/>
      <c r="J55" s="243"/>
      <c r="K55" s="244"/>
    </row>
    <row r="56" spans="1:11" s="7" customFormat="1" ht="15" customHeight="1" x14ac:dyDescent="0.25">
      <c r="A56" s="202" t="s">
        <v>122</v>
      </c>
      <c r="B56" s="210"/>
      <c r="C56" s="211"/>
      <c r="D56" s="140">
        <v>40246.26</v>
      </c>
      <c r="E56" s="212"/>
      <c r="F56" s="119">
        <f t="shared" si="2"/>
        <v>40246.26</v>
      </c>
      <c r="G56" s="145"/>
      <c r="H56" s="22"/>
      <c r="I56" s="242"/>
      <c r="J56" s="243"/>
      <c r="K56" s="244"/>
    </row>
    <row r="57" spans="1:11" s="7" customFormat="1" ht="15" customHeight="1" x14ac:dyDescent="0.25">
      <c r="A57" s="202" t="s">
        <v>104</v>
      </c>
      <c r="B57" s="210"/>
      <c r="C57" s="211"/>
      <c r="D57" s="140">
        <v>19768.54</v>
      </c>
      <c r="E57" s="212"/>
      <c r="F57" s="119">
        <f t="shared" si="2"/>
        <v>19768.54</v>
      </c>
      <c r="G57" s="145"/>
      <c r="H57" s="22"/>
      <c r="I57" s="245"/>
      <c r="J57" s="246"/>
      <c r="K57" s="247"/>
    </row>
    <row r="58" spans="1:11" s="7" customFormat="1" ht="30.75" customHeight="1" x14ac:dyDescent="0.25">
      <c r="A58" s="217" t="s">
        <v>20</v>
      </c>
      <c r="B58" s="218"/>
      <c r="C58" s="219"/>
      <c r="D58" s="129">
        <f>SUM(D59:E70)</f>
        <v>1884327.72</v>
      </c>
      <c r="E58" s="130"/>
      <c r="F58" s="129">
        <f>D58+H58</f>
        <v>1884327.72</v>
      </c>
      <c r="G58" s="130"/>
      <c r="H58" s="48">
        <f>SUM(H59:H70)</f>
        <v>0</v>
      </c>
      <c r="I58" s="181"/>
      <c r="J58" s="181"/>
      <c r="K58" s="181"/>
    </row>
    <row r="59" spans="1:11" s="7" customFormat="1" ht="52.5" customHeight="1" x14ac:dyDescent="0.25">
      <c r="A59" s="202" t="s">
        <v>84</v>
      </c>
      <c r="B59" s="203"/>
      <c r="C59" s="204"/>
      <c r="D59" s="270">
        <v>71160</v>
      </c>
      <c r="E59" s="271"/>
      <c r="F59" s="270">
        <f t="shared" ref="F59:F70" si="3">D59+H59</f>
        <v>71160</v>
      </c>
      <c r="G59" s="272"/>
      <c r="H59" s="35"/>
      <c r="I59" s="213"/>
      <c r="J59" s="214"/>
      <c r="K59" s="215"/>
    </row>
    <row r="60" spans="1:11" s="7" customFormat="1" ht="39" customHeight="1" x14ac:dyDescent="0.25">
      <c r="A60" s="202" t="s">
        <v>46</v>
      </c>
      <c r="B60" s="203"/>
      <c r="C60" s="204"/>
      <c r="D60" s="270">
        <v>21744</v>
      </c>
      <c r="E60" s="271"/>
      <c r="F60" s="270">
        <f t="shared" si="3"/>
        <v>21744</v>
      </c>
      <c r="G60" s="272"/>
      <c r="H60" s="35"/>
      <c r="I60" s="220"/>
      <c r="J60" s="221"/>
      <c r="K60" s="222"/>
    </row>
    <row r="61" spans="1:11" s="7" customFormat="1" ht="67.5" customHeight="1" x14ac:dyDescent="0.25">
      <c r="A61" s="202" t="s">
        <v>45</v>
      </c>
      <c r="B61" s="203"/>
      <c r="C61" s="204"/>
      <c r="D61" s="270">
        <v>11700</v>
      </c>
      <c r="E61" s="271"/>
      <c r="F61" s="270">
        <f t="shared" si="3"/>
        <v>11700</v>
      </c>
      <c r="G61" s="272"/>
      <c r="H61" s="35"/>
      <c r="I61" s="220"/>
      <c r="J61" s="221"/>
      <c r="K61" s="222"/>
    </row>
    <row r="62" spans="1:11" s="7" customFormat="1" ht="23.25" customHeight="1" x14ac:dyDescent="0.25">
      <c r="A62" s="202" t="s">
        <v>47</v>
      </c>
      <c r="B62" s="203"/>
      <c r="C62" s="204"/>
      <c r="D62" s="270">
        <v>6600</v>
      </c>
      <c r="E62" s="271"/>
      <c r="F62" s="270">
        <f t="shared" si="3"/>
        <v>6600</v>
      </c>
      <c r="G62" s="272"/>
      <c r="H62" s="36"/>
      <c r="I62" s="124"/>
      <c r="J62" s="189"/>
      <c r="K62" s="125"/>
    </row>
    <row r="63" spans="1:11" s="7" customFormat="1" ht="68.25" customHeight="1" x14ac:dyDescent="0.25">
      <c r="A63" s="202" t="s">
        <v>48</v>
      </c>
      <c r="B63" s="203"/>
      <c r="C63" s="204"/>
      <c r="D63" s="270">
        <v>21957.439999999999</v>
      </c>
      <c r="E63" s="271"/>
      <c r="F63" s="270">
        <f t="shared" si="3"/>
        <v>21957.439999999999</v>
      </c>
      <c r="G63" s="272"/>
      <c r="H63" s="35"/>
      <c r="I63" s="213"/>
      <c r="J63" s="214"/>
      <c r="K63" s="215"/>
    </row>
    <row r="64" spans="1:11" s="7" customFormat="1" ht="42.75" customHeight="1" x14ac:dyDescent="0.25">
      <c r="A64" s="202" t="s">
        <v>49</v>
      </c>
      <c r="B64" s="203"/>
      <c r="C64" s="204"/>
      <c r="D64" s="270">
        <v>0</v>
      </c>
      <c r="E64" s="271"/>
      <c r="F64" s="270">
        <f t="shared" si="3"/>
        <v>0</v>
      </c>
      <c r="G64" s="272"/>
      <c r="H64" s="35"/>
      <c r="I64" s="220"/>
      <c r="J64" s="221"/>
      <c r="K64" s="222"/>
    </row>
    <row r="65" spans="1:11" s="7" customFormat="1" ht="21.75" customHeight="1" x14ac:dyDescent="0.25">
      <c r="A65" s="202" t="s">
        <v>50</v>
      </c>
      <c r="B65" s="203"/>
      <c r="C65" s="204"/>
      <c r="D65" s="270">
        <v>30000</v>
      </c>
      <c r="E65" s="271"/>
      <c r="F65" s="270">
        <f t="shared" si="3"/>
        <v>30000</v>
      </c>
      <c r="G65" s="272"/>
      <c r="H65" s="36"/>
      <c r="I65" s="124"/>
      <c r="J65" s="189"/>
      <c r="K65" s="125"/>
    </row>
    <row r="66" spans="1:11" s="7" customFormat="1" ht="15" customHeight="1" x14ac:dyDescent="0.25">
      <c r="A66" s="202" t="s">
        <v>51</v>
      </c>
      <c r="B66" s="203"/>
      <c r="C66" s="204"/>
      <c r="D66" s="270">
        <v>19680</v>
      </c>
      <c r="E66" s="271"/>
      <c r="F66" s="270">
        <f t="shared" si="3"/>
        <v>19680</v>
      </c>
      <c r="G66" s="272"/>
      <c r="H66" s="36"/>
      <c r="I66" s="124"/>
      <c r="J66" s="189"/>
      <c r="K66" s="125"/>
    </row>
    <row r="67" spans="1:11" s="7" customFormat="1" ht="36.75" customHeight="1" x14ac:dyDescent="0.25">
      <c r="A67" s="202" t="s">
        <v>52</v>
      </c>
      <c r="B67" s="203"/>
      <c r="C67" s="204"/>
      <c r="D67" s="270">
        <v>33523.199999999997</v>
      </c>
      <c r="E67" s="271"/>
      <c r="F67" s="270">
        <f t="shared" si="3"/>
        <v>33523.199999999997</v>
      </c>
      <c r="G67" s="272"/>
      <c r="H67" s="35"/>
      <c r="I67" s="220"/>
      <c r="J67" s="221"/>
      <c r="K67" s="222"/>
    </row>
    <row r="68" spans="1:11" s="7" customFormat="1" ht="38.25" customHeight="1" x14ac:dyDescent="0.25">
      <c r="A68" s="202" t="s">
        <v>53</v>
      </c>
      <c r="B68" s="203"/>
      <c r="C68" s="204"/>
      <c r="D68" s="270">
        <v>143893.07999999999</v>
      </c>
      <c r="E68" s="271"/>
      <c r="F68" s="270">
        <f t="shared" si="3"/>
        <v>143893.07999999999</v>
      </c>
      <c r="G68" s="272"/>
      <c r="H68" s="36"/>
      <c r="I68" s="220"/>
      <c r="J68" s="221"/>
      <c r="K68" s="222"/>
    </row>
    <row r="69" spans="1:11" s="7" customFormat="1" ht="36" customHeight="1" x14ac:dyDescent="0.25">
      <c r="A69" s="202" t="s">
        <v>63</v>
      </c>
      <c r="B69" s="203"/>
      <c r="C69" s="204"/>
      <c r="D69" s="270">
        <v>1520292</v>
      </c>
      <c r="E69" s="271"/>
      <c r="F69" s="270">
        <f t="shared" si="3"/>
        <v>1520292</v>
      </c>
      <c r="G69" s="272"/>
      <c r="H69" s="35"/>
      <c r="I69" s="220"/>
      <c r="J69" s="221"/>
      <c r="K69" s="222"/>
    </row>
    <row r="70" spans="1:11" s="7" customFormat="1" ht="42" customHeight="1" x14ac:dyDescent="0.25">
      <c r="A70" s="202" t="s">
        <v>64</v>
      </c>
      <c r="B70" s="203"/>
      <c r="C70" s="204"/>
      <c r="D70" s="270">
        <v>3778</v>
      </c>
      <c r="E70" s="271"/>
      <c r="F70" s="270">
        <f t="shared" si="3"/>
        <v>3778</v>
      </c>
      <c r="G70" s="272"/>
      <c r="H70" s="35"/>
      <c r="I70" s="220"/>
      <c r="J70" s="221"/>
      <c r="K70" s="222"/>
    </row>
    <row r="71" spans="1:11" s="7" customFormat="1" x14ac:dyDescent="0.25">
      <c r="A71" s="217" t="s">
        <v>21</v>
      </c>
      <c r="B71" s="218"/>
      <c r="C71" s="219"/>
      <c r="D71" s="129"/>
      <c r="E71" s="130"/>
      <c r="F71" s="193"/>
      <c r="G71" s="164"/>
      <c r="H71" s="49"/>
      <c r="I71" s="181"/>
      <c r="J71" s="181"/>
      <c r="K71" s="181"/>
    </row>
    <row r="72" spans="1:11" s="7" customFormat="1" ht="45.75" customHeight="1" x14ac:dyDescent="0.25">
      <c r="A72" s="217" t="s">
        <v>22</v>
      </c>
      <c r="B72" s="218"/>
      <c r="C72" s="219"/>
      <c r="D72" s="129">
        <f>SUM(D73:E75)</f>
        <v>32098</v>
      </c>
      <c r="E72" s="130"/>
      <c r="F72" s="129">
        <f>D72+H72</f>
        <v>32098</v>
      </c>
      <c r="G72" s="130"/>
      <c r="H72" s="48">
        <f>SUM(H73:H75)</f>
        <v>0</v>
      </c>
      <c r="I72" s="181"/>
      <c r="J72" s="181"/>
      <c r="K72" s="181"/>
    </row>
    <row r="73" spans="1:11" s="7" customFormat="1" ht="37.5" customHeight="1" x14ac:dyDescent="0.25">
      <c r="A73" s="202" t="s">
        <v>54</v>
      </c>
      <c r="B73" s="203"/>
      <c r="C73" s="204"/>
      <c r="D73" s="119">
        <v>2600</v>
      </c>
      <c r="E73" s="120"/>
      <c r="F73" s="119">
        <f t="shared" ref="F73:F75" si="4">D73+H73</f>
        <v>2600</v>
      </c>
      <c r="G73" s="145"/>
      <c r="H73" s="22"/>
      <c r="I73" s="220"/>
      <c r="J73" s="221"/>
      <c r="K73" s="222"/>
    </row>
    <row r="74" spans="1:11" s="7" customFormat="1" ht="64.5" customHeight="1" x14ac:dyDescent="0.25">
      <c r="A74" s="202" t="s">
        <v>105</v>
      </c>
      <c r="B74" s="210"/>
      <c r="C74" s="211"/>
      <c r="D74" s="119">
        <v>20998</v>
      </c>
      <c r="E74" s="212"/>
      <c r="F74" s="119">
        <f t="shared" si="4"/>
        <v>20998</v>
      </c>
      <c r="G74" s="145"/>
      <c r="H74" s="22"/>
      <c r="I74" s="213"/>
      <c r="J74" s="214"/>
      <c r="K74" s="215"/>
    </row>
    <row r="75" spans="1:11" s="7" customFormat="1" ht="80.25" customHeight="1" x14ac:dyDescent="0.25">
      <c r="A75" s="202" t="s">
        <v>114</v>
      </c>
      <c r="B75" s="210"/>
      <c r="C75" s="211"/>
      <c r="D75" s="119">
        <v>8500</v>
      </c>
      <c r="E75" s="212"/>
      <c r="F75" s="119">
        <f t="shared" si="4"/>
        <v>8500</v>
      </c>
      <c r="G75" s="145"/>
      <c r="H75" s="22"/>
      <c r="I75" s="213"/>
      <c r="J75" s="214"/>
      <c r="K75" s="215"/>
    </row>
    <row r="76" spans="1:11" s="7" customFormat="1" ht="43.5" customHeight="1" x14ac:dyDescent="0.25">
      <c r="A76" s="217" t="s">
        <v>23</v>
      </c>
      <c r="B76" s="218"/>
      <c r="C76" s="219"/>
      <c r="D76" s="129">
        <f>SUM(D77:E84)</f>
        <v>420804.88</v>
      </c>
      <c r="E76" s="130"/>
      <c r="F76" s="129">
        <f>D76+H76</f>
        <v>420804.88</v>
      </c>
      <c r="G76" s="130"/>
      <c r="H76" s="48">
        <f>SUM(H77:H84)</f>
        <v>0</v>
      </c>
      <c r="I76" s="181"/>
      <c r="J76" s="181"/>
      <c r="K76" s="181"/>
    </row>
    <row r="77" spans="1:11" s="7" customFormat="1" ht="15" customHeight="1" x14ac:dyDescent="0.25">
      <c r="A77" s="202" t="s">
        <v>56</v>
      </c>
      <c r="B77" s="203"/>
      <c r="C77" s="204"/>
      <c r="D77" s="119">
        <f>11140</f>
        <v>11140</v>
      </c>
      <c r="E77" s="120"/>
      <c r="F77" s="119">
        <f t="shared" ref="F77:F84" si="5">D77+H77</f>
        <v>11140</v>
      </c>
      <c r="G77" s="145"/>
      <c r="H77" s="21"/>
      <c r="I77" s="124"/>
      <c r="J77" s="189"/>
      <c r="K77" s="125"/>
    </row>
    <row r="78" spans="1:11" s="7" customFormat="1" ht="15" customHeight="1" x14ac:dyDescent="0.25">
      <c r="A78" s="202" t="s">
        <v>57</v>
      </c>
      <c r="B78" s="203"/>
      <c r="C78" s="204"/>
      <c r="D78" s="119">
        <f>32865.11+7770.02</f>
        <v>40635.130000000005</v>
      </c>
      <c r="E78" s="120"/>
      <c r="F78" s="119">
        <f t="shared" si="5"/>
        <v>40635.130000000005</v>
      </c>
      <c r="G78" s="145"/>
      <c r="H78" s="21"/>
      <c r="I78" s="124"/>
      <c r="J78" s="189"/>
      <c r="K78" s="125"/>
    </row>
    <row r="79" spans="1:11" s="7" customFormat="1" ht="15" customHeight="1" x14ac:dyDescent="0.25">
      <c r="A79" s="202" t="s">
        <v>58</v>
      </c>
      <c r="B79" s="203"/>
      <c r="C79" s="204"/>
      <c r="D79" s="119">
        <v>8832.4699999999993</v>
      </c>
      <c r="E79" s="120"/>
      <c r="F79" s="119">
        <f t="shared" si="5"/>
        <v>8832.4699999999993</v>
      </c>
      <c r="G79" s="145"/>
      <c r="H79" s="21"/>
      <c r="I79" s="124"/>
      <c r="J79" s="189"/>
      <c r="K79" s="125"/>
    </row>
    <row r="80" spans="1:11" s="7" customFormat="1" ht="36" customHeight="1" x14ac:dyDescent="0.25">
      <c r="A80" s="202" t="s">
        <v>59</v>
      </c>
      <c r="B80" s="203"/>
      <c r="C80" s="204"/>
      <c r="D80" s="119">
        <v>9308.7199999999993</v>
      </c>
      <c r="E80" s="120"/>
      <c r="F80" s="119">
        <f t="shared" si="5"/>
        <v>9308.7199999999993</v>
      </c>
      <c r="G80" s="145"/>
      <c r="H80" s="21"/>
      <c r="I80" s="220"/>
      <c r="J80" s="221"/>
      <c r="K80" s="222"/>
    </row>
    <row r="81" spans="1:11" s="7" customFormat="1" ht="15" customHeight="1" x14ac:dyDescent="0.25">
      <c r="A81" s="202" t="s">
        <v>60</v>
      </c>
      <c r="B81" s="203"/>
      <c r="C81" s="204"/>
      <c r="D81" s="119">
        <v>1600</v>
      </c>
      <c r="E81" s="120"/>
      <c r="F81" s="119">
        <f t="shared" si="5"/>
        <v>1600</v>
      </c>
      <c r="G81" s="145"/>
      <c r="H81" s="21"/>
      <c r="I81" s="124"/>
      <c r="J81" s="189"/>
      <c r="K81" s="125"/>
    </row>
    <row r="82" spans="1:11" s="7" customFormat="1" ht="15" customHeight="1" x14ac:dyDescent="0.25">
      <c r="A82" s="202" t="s">
        <v>61</v>
      </c>
      <c r="B82" s="203"/>
      <c r="C82" s="204"/>
      <c r="D82" s="119">
        <v>300000</v>
      </c>
      <c r="E82" s="120"/>
      <c r="F82" s="119">
        <f t="shared" si="5"/>
        <v>300000</v>
      </c>
      <c r="G82" s="145"/>
      <c r="H82" s="21"/>
      <c r="I82" s="124"/>
      <c r="J82" s="189"/>
      <c r="K82" s="125"/>
    </row>
    <row r="83" spans="1:11" s="7" customFormat="1" ht="50.25" customHeight="1" x14ac:dyDescent="0.25">
      <c r="A83" s="202" t="s">
        <v>62</v>
      </c>
      <c r="B83" s="203"/>
      <c r="C83" s="204"/>
      <c r="D83" s="119">
        <v>37901.599999999999</v>
      </c>
      <c r="E83" s="120"/>
      <c r="F83" s="119">
        <f t="shared" si="5"/>
        <v>37901.599999999999</v>
      </c>
      <c r="G83" s="145"/>
      <c r="H83" s="22"/>
      <c r="I83" s="220"/>
      <c r="J83" s="221"/>
      <c r="K83" s="222"/>
    </row>
    <row r="84" spans="1:11" s="7" customFormat="1" ht="15" customHeight="1" x14ac:dyDescent="0.25">
      <c r="A84" s="202" t="s">
        <v>65</v>
      </c>
      <c r="B84" s="203"/>
      <c r="C84" s="204"/>
      <c r="D84" s="119">
        <v>11386.96</v>
      </c>
      <c r="E84" s="120"/>
      <c r="F84" s="119">
        <f t="shared" si="5"/>
        <v>11386.96</v>
      </c>
      <c r="G84" s="145"/>
      <c r="H84" s="22"/>
      <c r="I84" s="124"/>
      <c r="J84" s="189"/>
      <c r="K84" s="125"/>
    </row>
    <row r="85" spans="1:11" s="7" customFormat="1" x14ac:dyDescent="0.25">
      <c r="A85" s="135" t="s">
        <v>11</v>
      </c>
      <c r="B85" s="135"/>
      <c r="C85" s="135"/>
      <c r="D85" s="136">
        <f>D30+D31+D32+D40+D43+D58+D71+D72+D76</f>
        <v>7656481.9978399994</v>
      </c>
      <c r="E85" s="137"/>
      <c r="F85" s="136">
        <f>F30+F31+F32+F40+F43+F58+F71+F72+F76</f>
        <v>7857190.9178399984</v>
      </c>
      <c r="G85" s="137"/>
      <c r="H85" s="45">
        <f>H30+H31+H32+H40+H43+H58+H71+H72+H76</f>
        <v>200708.92</v>
      </c>
      <c r="I85" s="171"/>
      <c r="J85" s="171"/>
      <c r="K85" s="171"/>
    </row>
    <row r="86" spans="1:11" s="7" customFormat="1" x14ac:dyDescent="0.25">
      <c r="A86" s="50"/>
      <c r="B86" s="50"/>
      <c r="C86" s="50"/>
      <c r="D86" s="51"/>
      <c r="E86" s="51"/>
      <c r="F86" s="51"/>
      <c r="G86" s="51"/>
      <c r="H86" s="51"/>
      <c r="I86" s="52"/>
      <c r="J86" s="52"/>
      <c r="K86" s="52"/>
    </row>
    <row r="88" spans="1:11" x14ac:dyDescent="0.25">
      <c r="A88" s="138" t="s">
        <v>24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8.25" customHeight="1" x14ac:dyDescent="0.25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</row>
    <row r="90" spans="1:11" x14ac:dyDescent="0.25">
      <c r="A90" s="171"/>
      <c r="B90" s="171"/>
      <c r="C90" s="171"/>
      <c r="D90" s="163" t="s">
        <v>5</v>
      </c>
      <c r="E90" s="163"/>
      <c r="F90" s="163" t="s">
        <v>6</v>
      </c>
      <c r="G90" s="163"/>
      <c r="H90" s="43" t="s">
        <v>14</v>
      </c>
      <c r="I90" s="188" t="s">
        <v>13</v>
      </c>
      <c r="J90" s="229"/>
      <c r="K90" s="230"/>
    </row>
    <row r="91" spans="1:11" ht="33" customHeight="1" x14ac:dyDescent="0.25">
      <c r="A91" s="126" t="s">
        <v>19</v>
      </c>
      <c r="B91" s="127"/>
      <c r="C91" s="128"/>
      <c r="D91" s="169">
        <f>D92</f>
        <v>97400</v>
      </c>
      <c r="E91" s="184"/>
      <c r="F91" s="169">
        <f>F92+F93</f>
        <v>302600</v>
      </c>
      <c r="G91" s="184"/>
      <c r="H91" s="41">
        <f>H92+H93</f>
        <v>205200</v>
      </c>
      <c r="I91" s="171"/>
      <c r="J91" s="171"/>
      <c r="K91" s="171"/>
    </row>
    <row r="92" spans="1:11" ht="54.75" customHeight="1" x14ac:dyDescent="0.25">
      <c r="A92" s="273" t="s">
        <v>141</v>
      </c>
      <c r="B92" s="143"/>
      <c r="C92" s="144"/>
      <c r="D92" s="191">
        <v>97400</v>
      </c>
      <c r="E92" s="276"/>
      <c r="F92" s="191">
        <f>D92+H92</f>
        <v>97400</v>
      </c>
      <c r="G92" s="274"/>
      <c r="H92" s="39"/>
      <c r="I92" s="220"/>
      <c r="J92" s="221"/>
      <c r="K92" s="222"/>
    </row>
    <row r="93" spans="1:11" ht="53.25" customHeight="1" x14ac:dyDescent="0.25">
      <c r="A93" s="273" t="s">
        <v>147</v>
      </c>
      <c r="B93" s="143"/>
      <c r="C93" s="144"/>
      <c r="D93" s="191"/>
      <c r="E93" s="276"/>
      <c r="F93" s="191">
        <f>D93+H93</f>
        <v>205200</v>
      </c>
      <c r="G93" s="274"/>
      <c r="H93" s="39">
        <v>205200</v>
      </c>
      <c r="I93" s="220" t="s">
        <v>148</v>
      </c>
      <c r="J93" s="221"/>
      <c r="K93" s="222"/>
    </row>
    <row r="94" spans="1:11" x14ac:dyDescent="0.25">
      <c r="A94" s="135" t="s">
        <v>11</v>
      </c>
      <c r="B94" s="135"/>
      <c r="C94" s="135"/>
      <c r="D94" s="136">
        <f>D91</f>
        <v>97400</v>
      </c>
      <c r="E94" s="137"/>
      <c r="F94" s="136">
        <f>F91</f>
        <v>302600</v>
      </c>
      <c r="G94" s="137"/>
      <c r="H94" s="45">
        <f>H91</f>
        <v>205200</v>
      </c>
      <c r="I94" s="171"/>
      <c r="J94" s="171"/>
      <c r="K94" s="171"/>
    </row>
    <row r="96" spans="1:11" ht="16.5" customHeight="1" x14ac:dyDescent="0.25">
      <c r="A96" s="187" t="s">
        <v>25</v>
      </c>
      <c r="B96" s="187"/>
      <c r="C96" s="187"/>
      <c r="D96" s="187"/>
      <c r="E96" s="187"/>
      <c r="F96" s="187"/>
      <c r="G96" s="187"/>
      <c r="H96" s="187"/>
      <c r="I96" s="187"/>
      <c r="J96" s="187"/>
      <c r="K96" s="187"/>
    </row>
    <row r="98" spans="1:11" x14ac:dyDescent="0.25">
      <c r="A98" s="171"/>
      <c r="B98" s="171"/>
      <c r="C98" s="171"/>
      <c r="D98" s="163" t="s">
        <v>5</v>
      </c>
      <c r="E98" s="163"/>
      <c r="F98" s="163" t="s">
        <v>6</v>
      </c>
      <c r="G98" s="163"/>
      <c r="H98" s="43" t="s">
        <v>14</v>
      </c>
      <c r="I98" s="188" t="s">
        <v>13</v>
      </c>
      <c r="J98" s="229"/>
      <c r="K98" s="230"/>
    </row>
    <row r="99" spans="1:11" ht="18.75" customHeight="1" x14ac:dyDescent="0.25">
      <c r="A99" s="231" t="s">
        <v>15</v>
      </c>
      <c r="B99" s="231"/>
      <c r="C99" s="231"/>
      <c r="D99" s="129">
        <v>126360</v>
      </c>
      <c r="E99" s="130"/>
      <c r="F99" s="129">
        <f>D99+H99</f>
        <v>126360</v>
      </c>
      <c r="G99" s="164"/>
      <c r="H99" s="49"/>
      <c r="I99" s="171"/>
      <c r="J99" s="171"/>
      <c r="K99" s="171"/>
    </row>
    <row r="100" spans="1:11" ht="28.5" customHeight="1" x14ac:dyDescent="0.25">
      <c r="A100" s="217" t="s">
        <v>16</v>
      </c>
      <c r="B100" s="218"/>
      <c r="C100" s="219"/>
      <c r="D100" s="129">
        <v>38160.720000000001</v>
      </c>
      <c r="E100" s="130"/>
      <c r="F100" s="129">
        <f>D100+H100</f>
        <v>38160.720000000001</v>
      </c>
      <c r="G100" s="164"/>
      <c r="H100" s="49"/>
      <c r="I100" s="171"/>
      <c r="J100" s="171"/>
      <c r="K100" s="171"/>
    </row>
    <row r="101" spans="1:11" ht="27.75" customHeight="1" x14ac:dyDescent="0.25">
      <c r="A101" s="217" t="s">
        <v>17</v>
      </c>
      <c r="B101" s="218"/>
      <c r="C101" s="219"/>
      <c r="D101" s="129">
        <f>SUM(D102)</f>
        <v>5553</v>
      </c>
      <c r="E101" s="130"/>
      <c r="F101" s="129">
        <f>D101+H101</f>
        <v>5553</v>
      </c>
      <c r="G101" s="164"/>
      <c r="H101" s="48"/>
      <c r="I101" s="171"/>
      <c r="J101" s="171"/>
      <c r="K101" s="171"/>
    </row>
    <row r="102" spans="1:11" ht="36" customHeight="1" x14ac:dyDescent="0.25">
      <c r="A102" s="205" t="s">
        <v>66</v>
      </c>
      <c r="B102" s="232"/>
      <c r="C102" s="233"/>
      <c r="D102" s="119">
        <v>5553</v>
      </c>
      <c r="E102" s="145"/>
      <c r="F102" s="119">
        <f>D102+H102</f>
        <v>5553</v>
      </c>
      <c r="G102" s="233"/>
      <c r="H102" s="35"/>
      <c r="I102" s="220"/>
      <c r="J102" s="221"/>
      <c r="K102" s="222"/>
    </row>
    <row r="103" spans="1:11" ht="30" customHeight="1" x14ac:dyDescent="0.25">
      <c r="A103" s="217" t="s">
        <v>20</v>
      </c>
      <c r="B103" s="218"/>
      <c r="C103" s="219"/>
      <c r="D103" s="129">
        <f>SUM(D104:E108)</f>
        <v>692167</v>
      </c>
      <c r="E103" s="130"/>
      <c r="F103" s="129">
        <f>D103+H103</f>
        <v>692167</v>
      </c>
      <c r="G103" s="164"/>
      <c r="H103" s="37">
        <f>SUM(H104:H108)</f>
        <v>0</v>
      </c>
      <c r="I103" s="171"/>
      <c r="J103" s="171"/>
      <c r="K103" s="171"/>
    </row>
    <row r="104" spans="1:11" s="7" customFormat="1" ht="23.25" customHeight="1" x14ac:dyDescent="0.25">
      <c r="A104" s="202" t="s">
        <v>82</v>
      </c>
      <c r="B104" s="203"/>
      <c r="C104" s="204"/>
      <c r="D104" s="119">
        <v>186480</v>
      </c>
      <c r="E104" s="120"/>
      <c r="F104" s="119">
        <f t="shared" ref="F104:F108" si="6">D104+H104</f>
        <v>186480</v>
      </c>
      <c r="G104" s="233"/>
      <c r="H104" s="38"/>
      <c r="I104" s="124"/>
      <c r="J104" s="189"/>
      <c r="K104" s="125"/>
    </row>
    <row r="105" spans="1:11" s="7" customFormat="1" ht="24.75" customHeight="1" x14ac:dyDescent="0.25">
      <c r="A105" s="202" t="s">
        <v>81</v>
      </c>
      <c r="B105" s="203"/>
      <c r="C105" s="204"/>
      <c r="D105" s="119">
        <v>212418</v>
      </c>
      <c r="E105" s="120"/>
      <c r="F105" s="119">
        <f t="shared" si="6"/>
        <v>212418</v>
      </c>
      <c r="G105" s="233"/>
      <c r="H105" s="22"/>
      <c r="I105" s="220"/>
      <c r="J105" s="221"/>
      <c r="K105" s="222"/>
    </row>
    <row r="106" spans="1:11" s="7" customFormat="1" ht="15" customHeight="1" x14ac:dyDescent="0.25">
      <c r="A106" s="202" t="s">
        <v>67</v>
      </c>
      <c r="B106" s="203"/>
      <c r="C106" s="204"/>
      <c r="D106" s="119">
        <v>252720</v>
      </c>
      <c r="E106" s="120"/>
      <c r="F106" s="119">
        <f t="shared" si="6"/>
        <v>252720</v>
      </c>
      <c r="G106" s="233"/>
      <c r="H106" s="38"/>
      <c r="I106" s="124"/>
      <c r="J106" s="189"/>
      <c r="K106" s="125"/>
    </row>
    <row r="107" spans="1:11" s="7" customFormat="1" ht="27" customHeight="1" x14ac:dyDescent="0.25">
      <c r="A107" s="202" t="s">
        <v>83</v>
      </c>
      <c r="B107" s="203"/>
      <c r="C107" s="204"/>
      <c r="D107" s="119">
        <v>407</v>
      </c>
      <c r="E107" s="120"/>
      <c r="F107" s="119">
        <f t="shared" si="6"/>
        <v>407</v>
      </c>
      <c r="G107" s="233"/>
      <c r="H107" s="22"/>
      <c r="I107" s="220"/>
      <c r="J107" s="221"/>
      <c r="K107" s="222"/>
    </row>
    <row r="108" spans="1:11" s="7" customFormat="1" ht="36" customHeight="1" x14ac:dyDescent="0.25">
      <c r="A108" s="202" t="s">
        <v>131</v>
      </c>
      <c r="B108" s="203"/>
      <c r="C108" s="204"/>
      <c r="D108" s="119">
        <v>40142</v>
      </c>
      <c r="E108" s="120"/>
      <c r="F108" s="119">
        <f t="shared" si="6"/>
        <v>40142</v>
      </c>
      <c r="G108" s="233"/>
      <c r="H108" s="22"/>
      <c r="I108" s="220"/>
      <c r="J108" s="221"/>
      <c r="K108" s="222"/>
    </row>
    <row r="109" spans="1:11" ht="30" customHeight="1" x14ac:dyDescent="0.25">
      <c r="A109" s="217" t="s">
        <v>106</v>
      </c>
      <c r="B109" s="218"/>
      <c r="C109" s="219"/>
      <c r="D109" s="129">
        <f>SUM(D110:E112)</f>
        <v>91214.290000000008</v>
      </c>
      <c r="E109" s="196"/>
      <c r="F109" s="129">
        <f>D109+H109</f>
        <v>91214.290000000008</v>
      </c>
      <c r="G109" s="206"/>
      <c r="H109" s="48">
        <f>SUM(H110:H112)</f>
        <v>0</v>
      </c>
      <c r="I109" s="124"/>
      <c r="J109" s="189"/>
      <c r="K109" s="125"/>
    </row>
    <row r="110" spans="1:11" x14ac:dyDescent="0.25">
      <c r="A110" s="202" t="s">
        <v>69</v>
      </c>
      <c r="B110" s="203"/>
      <c r="C110" s="204"/>
      <c r="D110" s="119">
        <v>65090.29</v>
      </c>
      <c r="E110" s="120"/>
      <c r="F110" s="248">
        <f t="shared" ref="F110:F112" si="7">D110+H110</f>
        <v>65090.29</v>
      </c>
      <c r="G110" s="249"/>
      <c r="H110" s="22"/>
      <c r="I110" s="124"/>
      <c r="J110" s="189"/>
      <c r="K110" s="125"/>
    </row>
    <row r="111" spans="1:11" ht="26.25" customHeight="1" x14ac:dyDescent="0.25">
      <c r="A111" s="202" t="s">
        <v>71</v>
      </c>
      <c r="B111" s="203"/>
      <c r="C111" s="204"/>
      <c r="D111" s="119">
        <v>24000</v>
      </c>
      <c r="E111" s="120"/>
      <c r="F111" s="248">
        <f t="shared" si="7"/>
        <v>24000</v>
      </c>
      <c r="G111" s="249"/>
      <c r="H111" s="22"/>
      <c r="I111" s="124"/>
      <c r="J111" s="189"/>
      <c r="K111" s="125"/>
    </row>
    <row r="112" spans="1:11" x14ac:dyDescent="0.25">
      <c r="A112" s="202" t="s">
        <v>70</v>
      </c>
      <c r="B112" s="203"/>
      <c r="C112" s="204"/>
      <c r="D112" s="119">
        <v>2124</v>
      </c>
      <c r="E112" s="120"/>
      <c r="F112" s="248">
        <f t="shared" si="7"/>
        <v>2124</v>
      </c>
      <c r="G112" s="249"/>
      <c r="H112" s="22"/>
      <c r="I112" s="124"/>
      <c r="J112" s="189"/>
      <c r="K112" s="125"/>
    </row>
    <row r="113" spans="1:11" ht="28.5" customHeight="1" x14ac:dyDescent="0.25">
      <c r="A113" s="217" t="s">
        <v>107</v>
      </c>
      <c r="B113" s="218"/>
      <c r="C113" s="219"/>
      <c r="D113" s="129">
        <v>60500</v>
      </c>
      <c r="E113" s="130"/>
      <c r="F113" s="129">
        <f>D113+H113</f>
        <v>60500</v>
      </c>
      <c r="G113" s="164"/>
      <c r="H113" s="48"/>
      <c r="I113" s="124"/>
      <c r="J113" s="189"/>
      <c r="K113" s="125"/>
    </row>
    <row r="114" spans="1:11" x14ac:dyDescent="0.25">
      <c r="A114" s="217" t="s">
        <v>108</v>
      </c>
      <c r="B114" s="218"/>
      <c r="C114" s="219"/>
      <c r="D114" s="129">
        <v>24700</v>
      </c>
      <c r="E114" s="130"/>
      <c r="F114" s="129">
        <f>D114+H114</f>
        <v>24700</v>
      </c>
      <c r="G114" s="164"/>
      <c r="H114" s="48"/>
      <c r="I114" s="124"/>
      <c r="J114" s="189"/>
      <c r="K114" s="125"/>
    </row>
    <row r="115" spans="1:11" ht="42.75" customHeight="1" x14ac:dyDescent="0.25">
      <c r="A115" s="217" t="s">
        <v>23</v>
      </c>
      <c r="B115" s="218"/>
      <c r="C115" s="219"/>
      <c r="D115" s="129">
        <f>SUM(D116:E118)</f>
        <v>46183.09</v>
      </c>
      <c r="E115" s="130"/>
      <c r="F115" s="129">
        <f>D115+H115</f>
        <v>46183.09</v>
      </c>
      <c r="G115" s="164"/>
      <c r="H115" s="48">
        <f>SUM(H116:H118)</f>
        <v>0</v>
      </c>
      <c r="I115" s="171"/>
      <c r="J115" s="171"/>
      <c r="K115" s="171"/>
    </row>
    <row r="116" spans="1:11" ht="15" customHeight="1" x14ac:dyDescent="0.25">
      <c r="A116" s="202" t="s">
        <v>56</v>
      </c>
      <c r="B116" s="203"/>
      <c r="C116" s="204"/>
      <c r="D116" s="119">
        <v>17423.09</v>
      </c>
      <c r="E116" s="120"/>
      <c r="F116" s="124"/>
      <c r="G116" s="125"/>
      <c r="H116" s="46"/>
      <c r="I116" s="124"/>
      <c r="J116" s="189"/>
      <c r="K116" s="125"/>
    </row>
    <row r="117" spans="1:11" ht="15" customHeight="1" x14ac:dyDescent="0.25">
      <c r="A117" s="202" t="s">
        <v>57</v>
      </c>
      <c r="B117" s="203"/>
      <c r="C117" s="204"/>
      <c r="D117" s="119">
        <v>19760</v>
      </c>
      <c r="E117" s="120"/>
      <c r="F117" s="124"/>
      <c r="G117" s="125"/>
      <c r="H117" s="46"/>
      <c r="I117" s="124"/>
      <c r="J117" s="189"/>
      <c r="K117" s="125"/>
    </row>
    <row r="118" spans="1:11" ht="15" customHeight="1" x14ac:dyDescent="0.25">
      <c r="A118" s="202" t="s">
        <v>73</v>
      </c>
      <c r="B118" s="203"/>
      <c r="C118" s="204"/>
      <c r="D118" s="119">
        <v>9000</v>
      </c>
      <c r="E118" s="120"/>
      <c r="F118" s="124"/>
      <c r="G118" s="125"/>
      <c r="H118" s="46"/>
      <c r="I118" s="124"/>
      <c r="J118" s="189"/>
      <c r="K118" s="125"/>
    </row>
    <row r="119" spans="1:11" x14ac:dyDescent="0.25">
      <c r="A119" s="135" t="s">
        <v>11</v>
      </c>
      <c r="B119" s="135"/>
      <c r="C119" s="135"/>
      <c r="D119" s="136">
        <f>D99+D100+D101+D103+D109+D113+D114+D115</f>
        <v>1084838.1000000001</v>
      </c>
      <c r="E119" s="137"/>
      <c r="F119" s="136">
        <f>F99+F100+F101+F103+F109+F113+F114+F115</f>
        <v>1084838.1000000001</v>
      </c>
      <c r="G119" s="137"/>
      <c r="H119" s="45">
        <f>H99+H100+H101+H103+H109+H113+H114+H115+I109</f>
        <v>0</v>
      </c>
      <c r="I119" s="171"/>
      <c r="J119" s="171"/>
      <c r="K119" s="171"/>
    </row>
    <row r="121" spans="1:11" x14ac:dyDescent="0.25">
      <c r="A121" s="139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</row>
    <row r="122" spans="1:11" ht="45.75" customHeight="1" x14ac:dyDescent="0.25">
      <c r="A122" s="194" t="s">
        <v>109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</row>
    <row r="123" spans="1:11" ht="30.75" customHeight="1" x14ac:dyDescent="0.25">
      <c r="A123" s="194" t="s">
        <v>98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</row>
    <row r="124" spans="1:11" x14ac:dyDescent="0.25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</row>
    <row r="125" spans="1:11" ht="117.75" customHeight="1" x14ac:dyDescent="0.25">
      <c r="A125" s="194" t="s">
        <v>110</v>
      </c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</row>
    <row r="126" spans="1:11" x14ac:dyDescent="0.25">
      <c r="A126" s="139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</row>
    <row r="127" spans="1:1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</row>
    <row r="128" spans="1:11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</row>
    <row r="129" spans="1:11" x14ac:dyDescent="0.25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</row>
    <row r="130" spans="1:11" x14ac:dyDescent="0.25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</row>
    <row r="131" spans="1:1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</row>
    <row r="132" spans="1:1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</row>
    <row r="133" spans="1:11" x14ac:dyDescent="0.25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</row>
    <row r="134" spans="1:1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</row>
  </sheetData>
  <mergeCells count="390">
    <mergeCell ref="A2:J2"/>
    <mergeCell ref="A3:J3"/>
    <mergeCell ref="A4:J4"/>
    <mergeCell ref="A5:I5"/>
    <mergeCell ref="A6:J6"/>
    <mergeCell ref="A7:J7"/>
    <mergeCell ref="A14:J14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29:C29"/>
    <mergeCell ref="D29:E29"/>
    <mergeCell ref="F29:G29"/>
    <mergeCell ref="I29:K29"/>
    <mergeCell ref="A30:C30"/>
    <mergeCell ref="D30:E30"/>
    <mergeCell ref="F30:G30"/>
    <mergeCell ref="I30:K30"/>
    <mergeCell ref="A23:C23"/>
    <mergeCell ref="D23:E23"/>
    <mergeCell ref="F23:G23"/>
    <mergeCell ref="H23:J23"/>
    <mergeCell ref="A25:J25"/>
    <mergeCell ref="A27:J27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I53:K57"/>
    <mergeCell ref="A54:C54"/>
    <mergeCell ref="D54:E54"/>
    <mergeCell ref="F54:G54"/>
    <mergeCell ref="A55:C55"/>
    <mergeCell ref="D55:E55"/>
    <mergeCell ref="F55:G55"/>
    <mergeCell ref="A51:C51"/>
    <mergeCell ref="D51:E51"/>
    <mergeCell ref="F51:G51"/>
    <mergeCell ref="I51:K51"/>
    <mergeCell ref="A52:C52"/>
    <mergeCell ref="D52:E52"/>
    <mergeCell ref="F52:G52"/>
    <mergeCell ref="I52:K52"/>
    <mergeCell ref="A56:C56"/>
    <mergeCell ref="D56:E56"/>
    <mergeCell ref="F56:G56"/>
    <mergeCell ref="A57:C57"/>
    <mergeCell ref="D57:E57"/>
    <mergeCell ref="F57:G57"/>
    <mergeCell ref="A53:C53"/>
    <mergeCell ref="D53:E53"/>
    <mergeCell ref="F53:G5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91:C91"/>
    <mergeCell ref="D91:E91"/>
    <mergeCell ref="F91:G91"/>
    <mergeCell ref="I91:K91"/>
    <mergeCell ref="A92:C92"/>
    <mergeCell ref="D92:E92"/>
    <mergeCell ref="F92:G92"/>
    <mergeCell ref="I92:K92"/>
    <mergeCell ref="A88:K88"/>
    <mergeCell ref="A89:K89"/>
    <mergeCell ref="A90:C90"/>
    <mergeCell ref="D90:E90"/>
    <mergeCell ref="F90:G90"/>
    <mergeCell ref="I90:K90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4:C94"/>
    <mergeCell ref="D94:E94"/>
    <mergeCell ref="F94:G94"/>
    <mergeCell ref="I94:K94"/>
    <mergeCell ref="A96:K96"/>
    <mergeCell ref="A98:C98"/>
    <mergeCell ref="D98:E98"/>
    <mergeCell ref="F98:G98"/>
    <mergeCell ref="I98:K98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34:K134"/>
    <mergeCell ref="A123:K123"/>
    <mergeCell ref="A124:K124"/>
    <mergeCell ref="A125:K125"/>
    <mergeCell ref="A126:K126"/>
    <mergeCell ref="A127:K127"/>
    <mergeCell ref="A128:K128"/>
    <mergeCell ref="A119:C119"/>
    <mergeCell ref="D119:E119"/>
    <mergeCell ref="F119:G119"/>
    <mergeCell ref="I119:K119"/>
    <mergeCell ref="A121:K121"/>
    <mergeCell ref="A122:K122"/>
    <mergeCell ref="A93:C93"/>
    <mergeCell ref="D93:E93"/>
    <mergeCell ref="F93:G93"/>
    <mergeCell ref="I93:K93"/>
    <mergeCell ref="A129:K129"/>
    <mergeCell ref="A130:K130"/>
    <mergeCell ref="A131:K131"/>
    <mergeCell ref="A132:K132"/>
    <mergeCell ref="A133:K133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</mergeCells>
  <pageMargins left="0.31496062992125984" right="0" top="0.74803149606299213" bottom="0.74803149606299213" header="0.31496062992125984" footer="0.31496062992125984"/>
  <pageSetup paperSize="9" scale="79" fitToHeight="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opLeftCell="A4" workbookViewId="0">
      <selection activeCell="I30" sqref="I30:K31"/>
    </sheetView>
  </sheetViews>
  <sheetFormatPr defaultRowHeight="15" x14ac:dyDescent="0.25"/>
  <cols>
    <col min="3" max="3" width="10.140625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151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59"/>
    </row>
    <row r="11" spans="1:10" ht="14.25" customHeight="1" x14ac:dyDescent="0.25">
      <c r="A11" s="14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ht="51.75" customHeight="1" x14ac:dyDescent="0.25">
      <c r="A12" s="265" t="s">
        <v>158</v>
      </c>
      <c r="B12" s="266"/>
      <c r="C12" s="266"/>
      <c r="D12" s="266"/>
      <c r="E12" s="266"/>
      <c r="F12" s="266"/>
      <c r="G12" s="266"/>
      <c r="H12" s="266"/>
      <c r="I12" s="266"/>
      <c r="J12" s="267"/>
    </row>
    <row r="13" spans="1:10" ht="15.75" x14ac:dyDescent="0.25">
      <c r="A13" s="14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 ht="87" customHeight="1" x14ac:dyDescent="0.25">
      <c r="A14" s="157" t="s">
        <v>97</v>
      </c>
      <c r="B14" s="158"/>
      <c r="C14" s="158"/>
      <c r="D14" s="158"/>
      <c r="E14" s="158"/>
      <c r="F14" s="158"/>
      <c r="G14" s="158"/>
      <c r="H14" s="158"/>
      <c r="I14" s="158"/>
      <c r="J14" s="139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154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58"/>
      <c r="C17" s="58"/>
      <c r="D17" s="58"/>
      <c r="E17" s="58"/>
      <c r="F17" s="58"/>
      <c r="G17" s="58"/>
      <c r="H17" s="58"/>
      <c r="I17" s="58"/>
      <c r="J17" s="58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7857190.9199999999</v>
      </c>
      <c r="E19" s="227"/>
      <c r="F19" s="227">
        <f>D19+H19</f>
        <v>7953825.7400000002</v>
      </c>
      <c r="G19" s="228"/>
      <c r="H19" s="172">
        <v>96634.82</v>
      </c>
      <c r="I19" s="227"/>
      <c r="J19" s="227"/>
    </row>
    <row r="20" spans="1:11" x14ac:dyDescent="0.25">
      <c r="A20" s="153" t="s">
        <v>8</v>
      </c>
      <c r="B20" s="154"/>
      <c r="C20" s="154"/>
      <c r="D20" s="227">
        <v>302600</v>
      </c>
      <c r="E20" s="227"/>
      <c r="F20" s="227">
        <f>D20+H20</f>
        <v>302600</v>
      </c>
      <c r="G20" s="228"/>
      <c r="H20" s="227"/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/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1084838.1000000001</v>
      </c>
      <c r="E22" s="227"/>
      <c r="F22" s="227">
        <f>D22+H22</f>
        <v>1084838.1000000001</v>
      </c>
      <c r="G22" s="228"/>
      <c r="H22" s="172"/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9244629.0199999996</v>
      </c>
      <c r="E23" s="163"/>
      <c r="F23" s="167">
        <f>D23+H23</f>
        <v>9341263.8399999999</v>
      </c>
      <c r="G23" s="163"/>
      <c r="H23" s="168">
        <f>H19+H20+H21+H22</f>
        <v>96634.82</v>
      </c>
      <c r="I23" s="167"/>
      <c r="J23" s="167"/>
    </row>
    <row r="24" spans="1:1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1" ht="15.75" x14ac:dyDescent="0.25">
      <c r="A25" s="224" t="s">
        <v>155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53" t="s">
        <v>14</v>
      </c>
      <c r="I29" s="188" t="s">
        <v>13</v>
      </c>
      <c r="J29" s="229"/>
      <c r="K29" s="230"/>
    </row>
    <row r="30" spans="1:11" s="7" customFormat="1" ht="61.5" customHeight="1" x14ac:dyDescent="0.25">
      <c r="A30" s="231" t="s">
        <v>15</v>
      </c>
      <c r="B30" s="231"/>
      <c r="C30" s="231"/>
      <c r="D30" s="129">
        <v>3219085.24</v>
      </c>
      <c r="E30" s="130"/>
      <c r="F30" s="129">
        <f>D30+H30</f>
        <v>3293305.5300000003</v>
      </c>
      <c r="G30" s="164"/>
      <c r="H30" s="60">
        <v>74220.289999999994</v>
      </c>
      <c r="I30" s="207" t="s">
        <v>165</v>
      </c>
      <c r="J30" s="208"/>
      <c r="K30" s="209"/>
    </row>
    <row r="31" spans="1:11" s="7" customFormat="1" ht="60" customHeight="1" x14ac:dyDescent="0.25">
      <c r="A31" s="217" t="s">
        <v>16</v>
      </c>
      <c r="B31" s="218"/>
      <c r="C31" s="219"/>
      <c r="D31" s="185">
        <v>972163.73</v>
      </c>
      <c r="E31" s="186"/>
      <c r="F31" s="129">
        <f>D31+H31</f>
        <v>994578.26</v>
      </c>
      <c r="G31" s="164"/>
      <c r="H31" s="60">
        <v>22414.53</v>
      </c>
      <c r="I31" s="220" t="s">
        <v>166</v>
      </c>
      <c r="J31" s="221"/>
      <c r="K31" s="222"/>
    </row>
    <row r="32" spans="1:11" s="7" customFormat="1" x14ac:dyDescent="0.25">
      <c r="A32" s="231" t="s">
        <v>18</v>
      </c>
      <c r="B32" s="231"/>
      <c r="C32" s="231"/>
      <c r="D32" s="129">
        <f>SUM(D33:E39)</f>
        <v>27560</v>
      </c>
      <c r="E32" s="130"/>
      <c r="F32" s="129">
        <f>D32+H32</f>
        <v>27560</v>
      </c>
      <c r="G32" s="130"/>
      <c r="H32" s="60">
        <v>0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19">
        <f t="shared" ref="F33:F39" si="0">D33+H33</f>
        <v>5000</v>
      </c>
      <c r="G33" s="145"/>
      <c r="H33" s="21"/>
      <c r="I33" s="181"/>
      <c r="J33" s="181"/>
      <c r="K33" s="181"/>
    </row>
    <row r="34" spans="1:11" s="7" customFormat="1" x14ac:dyDescent="0.25">
      <c r="A34" s="205" t="s">
        <v>27</v>
      </c>
      <c r="B34" s="232"/>
      <c r="C34" s="233"/>
      <c r="D34" s="119">
        <v>14400</v>
      </c>
      <c r="E34" s="120"/>
      <c r="F34" s="119">
        <f t="shared" si="0"/>
        <v>14400</v>
      </c>
      <c r="G34" s="145"/>
      <c r="H34" s="21"/>
      <c r="I34" s="181"/>
      <c r="J34" s="181"/>
      <c r="K34" s="181"/>
    </row>
    <row r="35" spans="1:11" s="7" customFormat="1" x14ac:dyDescent="0.25">
      <c r="A35" s="205" t="s">
        <v>28</v>
      </c>
      <c r="B35" s="232"/>
      <c r="C35" s="233"/>
      <c r="D35" s="119">
        <v>1680</v>
      </c>
      <c r="E35" s="120"/>
      <c r="F35" s="119">
        <f t="shared" si="0"/>
        <v>1680</v>
      </c>
      <c r="G35" s="145"/>
      <c r="H35" s="21"/>
      <c r="I35" s="181"/>
      <c r="J35" s="181"/>
      <c r="K35" s="181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19">
        <f t="shared" si="0"/>
        <v>2640</v>
      </c>
      <c r="G36" s="145"/>
      <c r="H36" s="21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19">
        <f t="shared" si="0"/>
        <v>1320</v>
      </c>
      <c r="G37" s="145"/>
      <c r="H37" s="21"/>
      <c r="I37" s="181"/>
      <c r="J37" s="181"/>
      <c r="K37" s="181"/>
    </row>
    <row r="38" spans="1:11" s="7" customFormat="1" ht="24" customHeight="1" x14ac:dyDescent="0.25">
      <c r="A38" s="202" t="s">
        <v>31</v>
      </c>
      <c r="B38" s="234"/>
      <c r="C38" s="235"/>
      <c r="D38" s="119">
        <v>1680</v>
      </c>
      <c r="E38" s="120"/>
      <c r="F38" s="119">
        <f t="shared" si="0"/>
        <v>1680</v>
      </c>
      <c r="G38" s="145"/>
      <c r="H38" s="21"/>
      <c r="I38" s="181"/>
      <c r="J38" s="181"/>
      <c r="K38" s="181"/>
    </row>
    <row r="39" spans="1:11" s="7" customFormat="1" x14ac:dyDescent="0.25">
      <c r="A39" s="205" t="s">
        <v>32</v>
      </c>
      <c r="B39" s="232"/>
      <c r="C39" s="233"/>
      <c r="D39" s="119">
        <v>840</v>
      </c>
      <c r="E39" s="120"/>
      <c r="F39" s="119">
        <f t="shared" si="0"/>
        <v>840</v>
      </c>
      <c r="G39" s="145"/>
      <c r="H39" s="21"/>
      <c r="I39" s="181"/>
      <c r="J39" s="181"/>
      <c r="K39" s="181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582676</v>
      </c>
      <c r="E40" s="130"/>
      <c r="F40" s="129">
        <f>H40+D40</f>
        <v>582676</v>
      </c>
      <c r="G40" s="130"/>
      <c r="H40" s="60"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19">
        <f t="shared" ref="F41:F42" si="1">H41+D41</f>
        <v>579876</v>
      </c>
      <c r="G41" s="145"/>
      <c r="H41" s="61"/>
      <c r="I41" s="124"/>
      <c r="J41" s="189"/>
      <c r="K41" s="125"/>
    </row>
    <row r="42" spans="1:11" s="7" customFormat="1" ht="24" customHeight="1" x14ac:dyDescent="0.25">
      <c r="A42" s="202" t="s">
        <v>34</v>
      </c>
      <c r="B42" s="203"/>
      <c r="C42" s="204"/>
      <c r="D42" s="119">
        <v>2800</v>
      </c>
      <c r="E42" s="120"/>
      <c r="F42" s="119">
        <f t="shared" si="1"/>
        <v>2800</v>
      </c>
      <c r="G42" s="145"/>
      <c r="H42" s="61"/>
      <c r="I42" s="124"/>
      <c r="J42" s="189"/>
      <c r="K42" s="125"/>
    </row>
    <row r="43" spans="1:11" s="7" customFormat="1" ht="30.75" customHeight="1" x14ac:dyDescent="0.25">
      <c r="A43" s="217" t="s">
        <v>19</v>
      </c>
      <c r="B43" s="218"/>
      <c r="C43" s="219"/>
      <c r="D43" s="129">
        <f>SUM(D44:E53)</f>
        <v>718475.35</v>
      </c>
      <c r="E43" s="130"/>
      <c r="F43" s="129">
        <f>D43+H43</f>
        <v>718475.35</v>
      </c>
      <c r="G43" s="130"/>
      <c r="H43" s="60">
        <f>SUM(H44:H53)</f>
        <v>0</v>
      </c>
      <c r="I43" s="181"/>
      <c r="J43" s="181"/>
      <c r="K43" s="181"/>
    </row>
    <row r="44" spans="1:11" s="7" customFormat="1" ht="35.25" customHeight="1" x14ac:dyDescent="0.25">
      <c r="A44" s="202" t="s">
        <v>36</v>
      </c>
      <c r="B44" s="203"/>
      <c r="C44" s="204"/>
      <c r="D44" s="140">
        <v>22826</v>
      </c>
      <c r="E44" s="141"/>
      <c r="F44" s="119">
        <f t="shared" ref="F44:F57" si="2">D44+H44</f>
        <v>22826</v>
      </c>
      <c r="G44" s="145"/>
      <c r="H44" s="21"/>
      <c r="I44" s="220"/>
      <c r="J44" s="221"/>
      <c r="K44" s="222"/>
    </row>
    <row r="45" spans="1:11" s="7" customFormat="1" ht="15" customHeight="1" x14ac:dyDescent="0.25">
      <c r="A45" s="202" t="s">
        <v>37</v>
      </c>
      <c r="B45" s="203"/>
      <c r="C45" s="204"/>
      <c r="D45" s="140">
        <v>57600</v>
      </c>
      <c r="E45" s="141"/>
      <c r="F45" s="119">
        <f t="shared" si="2"/>
        <v>57600</v>
      </c>
      <c r="G45" s="145"/>
      <c r="H45" s="21"/>
      <c r="I45" s="236"/>
      <c r="J45" s="237"/>
      <c r="K45" s="238"/>
    </row>
    <row r="46" spans="1:11" s="7" customFormat="1" ht="51.75" customHeight="1" x14ac:dyDescent="0.25">
      <c r="A46" s="202" t="s">
        <v>135</v>
      </c>
      <c r="B46" s="203"/>
      <c r="C46" s="204"/>
      <c r="D46" s="140">
        <v>19500</v>
      </c>
      <c r="E46" s="141"/>
      <c r="F46" s="119">
        <f t="shared" si="2"/>
        <v>19500</v>
      </c>
      <c r="G46" s="145"/>
      <c r="H46" s="22"/>
      <c r="I46" s="220"/>
      <c r="J46" s="221"/>
      <c r="K46" s="222"/>
    </row>
    <row r="47" spans="1:11" s="7" customFormat="1" ht="39" customHeight="1" x14ac:dyDescent="0.25">
      <c r="A47" s="202" t="s">
        <v>39</v>
      </c>
      <c r="B47" s="203"/>
      <c r="C47" s="204"/>
      <c r="D47" s="140">
        <v>6000</v>
      </c>
      <c r="E47" s="141"/>
      <c r="F47" s="119">
        <f t="shared" si="2"/>
        <v>6000</v>
      </c>
      <c r="G47" s="145"/>
      <c r="H47" s="22"/>
      <c r="I47" s="220"/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119">
        <f t="shared" si="2"/>
        <v>108303.35</v>
      </c>
      <c r="G48" s="145"/>
      <c r="H48" s="21"/>
      <c r="I48" s="236"/>
      <c r="J48" s="237"/>
      <c r="K48" s="238"/>
    </row>
    <row r="49" spans="1:11" s="7" customFormat="1" ht="15" customHeight="1" x14ac:dyDescent="0.25">
      <c r="A49" s="202" t="s">
        <v>42</v>
      </c>
      <c r="B49" s="203"/>
      <c r="C49" s="204"/>
      <c r="D49" s="140">
        <v>65000</v>
      </c>
      <c r="E49" s="141"/>
      <c r="F49" s="119">
        <f t="shared" si="2"/>
        <v>65000</v>
      </c>
      <c r="G49" s="145"/>
      <c r="H49" s="21"/>
      <c r="I49" s="236"/>
      <c r="J49" s="237"/>
      <c r="K49" s="238"/>
    </row>
    <row r="50" spans="1:11" s="7" customFormat="1" ht="39" customHeight="1" x14ac:dyDescent="0.25">
      <c r="A50" s="202" t="s">
        <v>35</v>
      </c>
      <c r="B50" s="203"/>
      <c r="C50" s="204"/>
      <c r="D50" s="140">
        <v>719.56</v>
      </c>
      <c r="E50" s="141"/>
      <c r="F50" s="119">
        <f t="shared" si="2"/>
        <v>719.56</v>
      </c>
      <c r="G50" s="145"/>
      <c r="H50" s="21"/>
      <c r="I50" s="220"/>
      <c r="J50" s="221"/>
      <c r="K50" s="222"/>
    </row>
    <row r="51" spans="1:11" s="7" customFormat="1" ht="37.5" customHeight="1" x14ac:dyDescent="0.25">
      <c r="A51" s="202" t="s">
        <v>43</v>
      </c>
      <c r="B51" s="203"/>
      <c r="C51" s="204"/>
      <c r="D51" s="140">
        <v>20000</v>
      </c>
      <c r="E51" s="141"/>
      <c r="F51" s="119">
        <f t="shared" si="2"/>
        <v>20000</v>
      </c>
      <c r="G51" s="145"/>
      <c r="H51" s="22"/>
      <c r="I51" s="207"/>
      <c r="J51" s="208"/>
      <c r="K51" s="209"/>
    </row>
    <row r="52" spans="1:11" s="7" customFormat="1" ht="69" customHeight="1" x14ac:dyDescent="0.25">
      <c r="A52" s="202" t="s">
        <v>78</v>
      </c>
      <c r="B52" s="210"/>
      <c r="C52" s="211"/>
      <c r="D52" s="140">
        <v>13246</v>
      </c>
      <c r="E52" s="141"/>
      <c r="F52" s="119">
        <f t="shared" si="2"/>
        <v>13246</v>
      </c>
      <c r="G52" s="145"/>
      <c r="H52" s="22"/>
      <c r="I52" s="207"/>
      <c r="J52" s="208"/>
      <c r="K52" s="209"/>
    </row>
    <row r="53" spans="1:11" s="7" customFormat="1" ht="48" customHeight="1" x14ac:dyDescent="0.25">
      <c r="A53" s="202" t="s">
        <v>123</v>
      </c>
      <c r="B53" s="203"/>
      <c r="C53" s="204"/>
      <c r="D53" s="140">
        <f>D54+D55+D56+D57</f>
        <v>405280.44</v>
      </c>
      <c r="E53" s="141"/>
      <c r="F53" s="119">
        <f t="shared" si="2"/>
        <v>405280.44</v>
      </c>
      <c r="G53" s="145"/>
      <c r="H53" s="22"/>
      <c r="I53" s="239"/>
      <c r="J53" s="240"/>
      <c r="K53" s="241"/>
    </row>
    <row r="54" spans="1:11" s="7" customFormat="1" ht="24.75" customHeight="1" x14ac:dyDescent="0.25">
      <c r="A54" s="202" t="s">
        <v>120</v>
      </c>
      <c r="B54" s="210"/>
      <c r="C54" s="211"/>
      <c r="D54" s="140">
        <v>189230.7</v>
      </c>
      <c r="E54" s="212"/>
      <c r="F54" s="119">
        <f t="shared" si="2"/>
        <v>189230.7</v>
      </c>
      <c r="G54" s="145"/>
      <c r="H54" s="22"/>
      <c r="I54" s="242"/>
      <c r="J54" s="243"/>
      <c r="K54" s="244"/>
    </row>
    <row r="55" spans="1:11" s="7" customFormat="1" ht="24.75" customHeight="1" x14ac:dyDescent="0.25">
      <c r="A55" s="202" t="s">
        <v>121</v>
      </c>
      <c r="B55" s="210"/>
      <c r="C55" s="211"/>
      <c r="D55" s="140">
        <v>156034.94</v>
      </c>
      <c r="E55" s="212"/>
      <c r="F55" s="119">
        <f t="shared" si="2"/>
        <v>156034.94</v>
      </c>
      <c r="G55" s="145"/>
      <c r="H55" s="22"/>
      <c r="I55" s="242"/>
      <c r="J55" s="243"/>
      <c r="K55" s="244"/>
    </row>
    <row r="56" spans="1:11" s="7" customFormat="1" ht="15" customHeight="1" x14ac:dyDescent="0.25">
      <c r="A56" s="202" t="s">
        <v>122</v>
      </c>
      <c r="B56" s="210"/>
      <c r="C56" s="211"/>
      <c r="D56" s="140">
        <v>40246.26</v>
      </c>
      <c r="E56" s="212"/>
      <c r="F56" s="119">
        <f t="shared" si="2"/>
        <v>40246.26</v>
      </c>
      <c r="G56" s="145"/>
      <c r="H56" s="22"/>
      <c r="I56" s="242"/>
      <c r="J56" s="243"/>
      <c r="K56" s="244"/>
    </row>
    <row r="57" spans="1:11" s="7" customFormat="1" ht="15" customHeight="1" x14ac:dyDescent="0.25">
      <c r="A57" s="202" t="s">
        <v>104</v>
      </c>
      <c r="B57" s="210"/>
      <c r="C57" s="211"/>
      <c r="D57" s="140">
        <v>19768.54</v>
      </c>
      <c r="E57" s="212"/>
      <c r="F57" s="119">
        <f t="shared" si="2"/>
        <v>19768.54</v>
      </c>
      <c r="G57" s="145"/>
      <c r="H57" s="22"/>
      <c r="I57" s="245"/>
      <c r="J57" s="246"/>
      <c r="K57" s="247"/>
    </row>
    <row r="58" spans="1:11" s="7" customFormat="1" ht="30.75" customHeight="1" x14ac:dyDescent="0.25">
      <c r="A58" s="217" t="s">
        <v>20</v>
      </c>
      <c r="B58" s="218"/>
      <c r="C58" s="219"/>
      <c r="D58" s="129">
        <f>SUM(D59:E70)</f>
        <v>1884327.72</v>
      </c>
      <c r="E58" s="130"/>
      <c r="F58" s="129">
        <f>D58+H58</f>
        <v>1884327.72</v>
      </c>
      <c r="G58" s="130"/>
      <c r="H58" s="60">
        <f>SUM(H59:H70)</f>
        <v>0</v>
      </c>
      <c r="I58" s="181"/>
      <c r="J58" s="181"/>
      <c r="K58" s="181"/>
    </row>
    <row r="59" spans="1:11" s="7" customFormat="1" ht="52.5" customHeight="1" x14ac:dyDescent="0.25">
      <c r="A59" s="202" t="s">
        <v>84</v>
      </c>
      <c r="B59" s="203"/>
      <c r="C59" s="204"/>
      <c r="D59" s="270">
        <v>71160</v>
      </c>
      <c r="E59" s="271"/>
      <c r="F59" s="270">
        <f t="shared" ref="F59:F70" si="3">D59+H59</f>
        <v>71160</v>
      </c>
      <c r="G59" s="272"/>
      <c r="H59" s="35"/>
      <c r="I59" s="213"/>
      <c r="J59" s="214"/>
      <c r="K59" s="215"/>
    </row>
    <row r="60" spans="1:11" s="7" customFormat="1" ht="39" customHeight="1" x14ac:dyDescent="0.25">
      <c r="A60" s="202" t="s">
        <v>46</v>
      </c>
      <c r="B60" s="203"/>
      <c r="C60" s="204"/>
      <c r="D60" s="270">
        <v>21744</v>
      </c>
      <c r="E60" s="271"/>
      <c r="F60" s="270">
        <f t="shared" si="3"/>
        <v>21744</v>
      </c>
      <c r="G60" s="272"/>
      <c r="H60" s="35"/>
      <c r="I60" s="220"/>
      <c r="J60" s="221"/>
      <c r="K60" s="222"/>
    </row>
    <row r="61" spans="1:11" s="7" customFormat="1" ht="67.5" customHeight="1" x14ac:dyDescent="0.25">
      <c r="A61" s="202" t="s">
        <v>45</v>
      </c>
      <c r="B61" s="203"/>
      <c r="C61" s="204"/>
      <c r="D61" s="270">
        <v>11700</v>
      </c>
      <c r="E61" s="271"/>
      <c r="F61" s="270">
        <f t="shared" si="3"/>
        <v>11700</v>
      </c>
      <c r="G61" s="272"/>
      <c r="H61" s="35"/>
      <c r="I61" s="220"/>
      <c r="J61" s="221"/>
      <c r="K61" s="222"/>
    </row>
    <row r="62" spans="1:11" s="7" customFormat="1" ht="23.25" customHeight="1" x14ac:dyDescent="0.25">
      <c r="A62" s="202" t="s">
        <v>47</v>
      </c>
      <c r="B62" s="203"/>
      <c r="C62" s="204"/>
      <c r="D62" s="270">
        <v>6600</v>
      </c>
      <c r="E62" s="271"/>
      <c r="F62" s="270">
        <f t="shared" si="3"/>
        <v>6600</v>
      </c>
      <c r="G62" s="272"/>
      <c r="H62" s="36"/>
      <c r="I62" s="124"/>
      <c r="J62" s="189"/>
      <c r="K62" s="125"/>
    </row>
    <row r="63" spans="1:11" s="7" customFormat="1" ht="68.25" customHeight="1" x14ac:dyDescent="0.25">
      <c r="A63" s="202" t="s">
        <v>48</v>
      </c>
      <c r="B63" s="203"/>
      <c r="C63" s="204"/>
      <c r="D63" s="270">
        <v>21957.439999999999</v>
      </c>
      <c r="E63" s="271"/>
      <c r="F63" s="270">
        <f t="shared" si="3"/>
        <v>21957.439999999999</v>
      </c>
      <c r="G63" s="272"/>
      <c r="H63" s="35"/>
      <c r="I63" s="213"/>
      <c r="J63" s="214"/>
      <c r="K63" s="215"/>
    </row>
    <row r="64" spans="1:11" s="7" customFormat="1" ht="42.75" customHeight="1" x14ac:dyDescent="0.25">
      <c r="A64" s="202" t="s">
        <v>49</v>
      </c>
      <c r="B64" s="203"/>
      <c r="C64" s="204"/>
      <c r="D64" s="270">
        <v>0</v>
      </c>
      <c r="E64" s="271"/>
      <c r="F64" s="270">
        <f t="shared" si="3"/>
        <v>0</v>
      </c>
      <c r="G64" s="272"/>
      <c r="H64" s="35"/>
      <c r="I64" s="220"/>
      <c r="J64" s="221"/>
      <c r="K64" s="222"/>
    </row>
    <row r="65" spans="1:11" s="7" customFormat="1" ht="21.75" customHeight="1" x14ac:dyDescent="0.25">
      <c r="A65" s="202" t="s">
        <v>50</v>
      </c>
      <c r="B65" s="203"/>
      <c r="C65" s="204"/>
      <c r="D65" s="270">
        <v>30000</v>
      </c>
      <c r="E65" s="271"/>
      <c r="F65" s="270">
        <f t="shared" si="3"/>
        <v>30000</v>
      </c>
      <c r="G65" s="272"/>
      <c r="H65" s="36"/>
      <c r="I65" s="124"/>
      <c r="J65" s="189"/>
      <c r="K65" s="125"/>
    </row>
    <row r="66" spans="1:11" s="7" customFormat="1" ht="15" customHeight="1" x14ac:dyDescent="0.25">
      <c r="A66" s="202" t="s">
        <v>51</v>
      </c>
      <c r="B66" s="203"/>
      <c r="C66" s="204"/>
      <c r="D66" s="270">
        <v>19680</v>
      </c>
      <c r="E66" s="271"/>
      <c r="F66" s="270">
        <f t="shared" si="3"/>
        <v>19680</v>
      </c>
      <c r="G66" s="272"/>
      <c r="H66" s="36"/>
      <c r="I66" s="124"/>
      <c r="J66" s="189"/>
      <c r="K66" s="125"/>
    </row>
    <row r="67" spans="1:11" s="7" customFormat="1" ht="36.75" customHeight="1" x14ac:dyDescent="0.25">
      <c r="A67" s="202" t="s">
        <v>52</v>
      </c>
      <c r="B67" s="203"/>
      <c r="C67" s="204"/>
      <c r="D67" s="270">
        <v>33523.199999999997</v>
      </c>
      <c r="E67" s="271"/>
      <c r="F67" s="270">
        <f t="shared" si="3"/>
        <v>33523.199999999997</v>
      </c>
      <c r="G67" s="272"/>
      <c r="H67" s="35"/>
      <c r="I67" s="220"/>
      <c r="J67" s="221"/>
      <c r="K67" s="222"/>
    </row>
    <row r="68" spans="1:11" s="7" customFormat="1" ht="38.25" customHeight="1" x14ac:dyDescent="0.25">
      <c r="A68" s="202" t="s">
        <v>53</v>
      </c>
      <c r="B68" s="203"/>
      <c r="C68" s="204"/>
      <c r="D68" s="270">
        <v>143893.07999999999</v>
      </c>
      <c r="E68" s="271"/>
      <c r="F68" s="270">
        <f t="shared" si="3"/>
        <v>143893.07999999999</v>
      </c>
      <c r="G68" s="272"/>
      <c r="H68" s="36"/>
      <c r="I68" s="220"/>
      <c r="J68" s="221"/>
      <c r="K68" s="222"/>
    </row>
    <row r="69" spans="1:11" s="7" customFormat="1" ht="36" customHeight="1" x14ac:dyDescent="0.25">
      <c r="A69" s="202" t="s">
        <v>63</v>
      </c>
      <c r="B69" s="203"/>
      <c r="C69" s="204"/>
      <c r="D69" s="270">
        <v>1520292</v>
      </c>
      <c r="E69" s="271"/>
      <c r="F69" s="270">
        <f t="shared" si="3"/>
        <v>1520292</v>
      </c>
      <c r="G69" s="272"/>
      <c r="H69" s="35"/>
      <c r="I69" s="220"/>
      <c r="J69" s="221"/>
      <c r="K69" s="222"/>
    </row>
    <row r="70" spans="1:11" s="7" customFormat="1" ht="42" customHeight="1" x14ac:dyDescent="0.25">
      <c r="A70" s="202" t="s">
        <v>64</v>
      </c>
      <c r="B70" s="203"/>
      <c r="C70" s="204"/>
      <c r="D70" s="270">
        <v>3778</v>
      </c>
      <c r="E70" s="271"/>
      <c r="F70" s="270">
        <f t="shared" si="3"/>
        <v>3778</v>
      </c>
      <c r="G70" s="272"/>
      <c r="H70" s="35"/>
      <c r="I70" s="220"/>
      <c r="J70" s="221"/>
      <c r="K70" s="222"/>
    </row>
    <row r="71" spans="1:11" s="7" customFormat="1" x14ac:dyDescent="0.25">
      <c r="A71" s="217" t="s">
        <v>21</v>
      </c>
      <c r="B71" s="218"/>
      <c r="C71" s="219"/>
      <c r="D71" s="129"/>
      <c r="E71" s="130"/>
      <c r="F71" s="193"/>
      <c r="G71" s="164"/>
      <c r="H71" s="61"/>
      <c r="I71" s="181"/>
      <c r="J71" s="181"/>
      <c r="K71" s="181"/>
    </row>
    <row r="72" spans="1:11" s="7" customFormat="1" ht="45.75" customHeight="1" x14ac:dyDescent="0.25">
      <c r="A72" s="217" t="s">
        <v>22</v>
      </c>
      <c r="B72" s="218"/>
      <c r="C72" s="219"/>
      <c r="D72" s="129">
        <f>SUM(D73:E75)</f>
        <v>32098</v>
      </c>
      <c r="E72" s="130"/>
      <c r="F72" s="129">
        <f>D72+H72</f>
        <v>32098</v>
      </c>
      <c r="G72" s="130"/>
      <c r="H72" s="60">
        <f>SUM(H73:H75)</f>
        <v>0</v>
      </c>
      <c r="I72" s="181"/>
      <c r="J72" s="181"/>
      <c r="K72" s="181"/>
    </row>
    <row r="73" spans="1:11" s="7" customFormat="1" ht="37.5" customHeight="1" x14ac:dyDescent="0.25">
      <c r="A73" s="202" t="s">
        <v>54</v>
      </c>
      <c r="B73" s="203"/>
      <c r="C73" s="204"/>
      <c r="D73" s="119">
        <v>2600</v>
      </c>
      <c r="E73" s="120"/>
      <c r="F73" s="119">
        <f t="shared" ref="F73:F75" si="4">D73+H73</f>
        <v>2600</v>
      </c>
      <c r="G73" s="145"/>
      <c r="H73" s="22"/>
      <c r="I73" s="220"/>
      <c r="J73" s="221"/>
      <c r="K73" s="222"/>
    </row>
    <row r="74" spans="1:11" s="7" customFormat="1" ht="64.5" customHeight="1" x14ac:dyDescent="0.25">
      <c r="A74" s="202" t="s">
        <v>105</v>
      </c>
      <c r="B74" s="210"/>
      <c r="C74" s="211"/>
      <c r="D74" s="119">
        <v>20998</v>
      </c>
      <c r="E74" s="212"/>
      <c r="F74" s="119">
        <f t="shared" si="4"/>
        <v>20998</v>
      </c>
      <c r="G74" s="145"/>
      <c r="H74" s="22"/>
      <c r="I74" s="213"/>
      <c r="J74" s="214"/>
      <c r="K74" s="215"/>
    </row>
    <row r="75" spans="1:11" s="7" customFormat="1" ht="80.25" customHeight="1" x14ac:dyDescent="0.25">
      <c r="A75" s="202" t="s">
        <v>114</v>
      </c>
      <c r="B75" s="210"/>
      <c r="C75" s="211"/>
      <c r="D75" s="119">
        <v>8500</v>
      </c>
      <c r="E75" s="212"/>
      <c r="F75" s="119">
        <f t="shared" si="4"/>
        <v>8500</v>
      </c>
      <c r="G75" s="145"/>
      <c r="H75" s="22"/>
      <c r="I75" s="213"/>
      <c r="J75" s="214"/>
      <c r="K75" s="215"/>
    </row>
    <row r="76" spans="1:11" s="7" customFormat="1" ht="43.5" customHeight="1" x14ac:dyDescent="0.25">
      <c r="A76" s="217" t="s">
        <v>23</v>
      </c>
      <c r="B76" s="218"/>
      <c r="C76" s="219"/>
      <c r="D76" s="129">
        <f>SUM(D77:E84)</f>
        <v>420804.88</v>
      </c>
      <c r="E76" s="130"/>
      <c r="F76" s="129">
        <f>D76+H76</f>
        <v>420804.88</v>
      </c>
      <c r="G76" s="130"/>
      <c r="H76" s="60">
        <f>SUM(H77:H84)</f>
        <v>0</v>
      </c>
      <c r="I76" s="181"/>
      <c r="J76" s="181"/>
      <c r="K76" s="181"/>
    </row>
    <row r="77" spans="1:11" s="7" customFormat="1" ht="15" customHeight="1" x14ac:dyDescent="0.25">
      <c r="A77" s="202" t="s">
        <v>56</v>
      </c>
      <c r="B77" s="203"/>
      <c r="C77" s="204"/>
      <c r="D77" s="119">
        <f>11140</f>
        <v>11140</v>
      </c>
      <c r="E77" s="120"/>
      <c r="F77" s="119">
        <f t="shared" ref="F77:F84" si="5">D77+H77</f>
        <v>11140</v>
      </c>
      <c r="G77" s="145"/>
      <c r="H77" s="21"/>
      <c r="I77" s="124"/>
      <c r="J77" s="189"/>
      <c r="K77" s="125"/>
    </row>
    <row r="78" spans="1:11" s="7" customFormat="1" ht="43.5" customHeight="1" x14ac:dyDescent="0.25">
      <c r="A78" s="202" t="s">
        <v>57</v>
      </c>
      <c r="B78" s="203"/>
      <c r="C78" s="204"/>
      <c r="D78" s="119">
        <f>32865.11+7770.02</f>
        <v>40635.130000000005</v>
      </c>
      <c r="E78" s="120"/>
      <c r="F78" s="119">
        <f t="shared" si="5"/>
        <v>44205.130000000005</v>
      </c>
      <c r="G78" s="145"/>
      <c r="H78" s="62">
        <v>3570</v>
      </c>
      <c r="I78" s="207" t="s">
        <v>167</v>
      </c>
      <c r="J78" s="208"/>
      <c r="K78" s="209"/>
    </row>
    <row r="79" spans="1:11" s="7" customFormat="1" ht="53.25" customHeight="1" x14ac:dyDescent="0.25">
      <c r="A79" s="202" t="s">
        <v>58</v>
      </c>
      <c r="B79" s="203"/>
      <c r="C79" s="204"/>
      <c r="D79" s="119">
        <v>8832.4699999999993</v>
      </c>
      <c r="E79" s="120"/>
      <c r="F79" s="119">
        <f t="shared" si="5"/>
        <v>5082.4699999999993</v>
      </c>
      <c r="G79" s="145"/>
      <c r="H79" s="62">
        <v>-3750</v>
      </c>
      <c r="I79" s="207" t="s">
        <v>161</v>
      </c>
      <c r="J79" s="208"/>
      <c r="K79" s="209"/>
    </row>
    <row r="80" spans="1:11" s="7" customFormat="1" ht="52.5" customHeight="1" x14ac:dyDescent="0.25">
      <c r="A80" s="202" t="s">
        <v>59</v>
      </c>
      <c r="B80" s="203"/>
      <c r="C80" s="204"/>
      <c r="D80" s="119">
        <v>9308.7199999999993</v>
      </c>
      <c r="E80" s="120"/>
      <c r="F80" s="119">
        <f t="shared" si="5"/>
        <v>9488.7199999999993</v>
      </c>
      <c r="G80" s="145"/>
      <c r="H80" s="62">
        <v>180</v>
      </c>
      <c r="I80" s="207" t="s">
        <v>160</v>
      </c>
      <c r="J80" s="208"/>
      <c r="K80" s="209"/>
    </row>
    <row r="81" spans="1:11" s="7" customFormat="1" ht="15" customHeight="1" x14ac:dyDescent="0.25">
      <c r="A81" s="202" t="s">
        <v>60</v>
      </c>
      <c r="B81" s="203"/>
      <c r="C81" s="204"/>
      <c r="D81" s="119">
        <v>1600</v>
      </c>
      <c r="E81" s="120"/>
      <c r="F81" s="119">
        <f t="shared" si="5"/>
        <v>1600</v>
      </c>
      <c r="G81" s="145"/>
      <c r="H81" s="21"/>
      <c r="I81" s="124"/>
      <c r="J81" s="189"/>
      <c r="K81" s="125"/>
    </row>
    <row r="82" spans="1:11" s="7" customFormat="1" ht="15" customHeight="1" x14ac:dyDescent="0.25">
      <c r="A82" s="202" t="s">
        <v>61</v>
      </c>
      <c r="B82" s="203"/>
      <c r="C82" s="204"/>
      <c r="D82" s="119">
        <v>300000</v>
      </c>
      <c r="E82" s="120"/>
      <c r="F82" s="119">
        <f t="shared" si="5"/>
        <v>300000</v>
      </c>
      <c r="G82" s="145"/>
      <c r="H82" s="21"/>
      <c r="I82" s="124"/>
      <c r="J82" s="189"/>
      <c r="K82" s="125"/>
    </row>
    <row r="83" spans="1:11" s="7" customFormat="1" ht="50.25" customHeight="1" x14ac:dyDescent="0.25">
      <c r="A83" s="202" t="s">
        <v>62</v>
      </c>
      <c r="B83" s="203"/>
      <c r="C83" s="204"/>
      <c r="D83" s="119">
        <v>37901.599999999999</v>
      </c>
      <c r="E83" s="120"/>
      <c r="F83" s="119">
        <f t="shared" si="5"/>
        <v>37901.599999999999</v>
      </c>
      <c r="G83" s="145"/>
      <c r="H83" s="22"/>
      <c r="I83" s="220"/>
      <c r="J83" s="221"/>
      <c r="K83" s="222"/>
    </row>
    <row r="84" spans="1:11" s="7" customFormat="1" ht="15" customHeight="1" x14ac:dyDescent="0.25">
      <c r="A84" s="202" t="s">
        <v>65</v>
      </c>
      <c r="B84" s="203"/>
      <c r="C84" s="204"/>
      <c r="D84" s="119">
        <v>11386.96</v>
      </c>
      <c r="E84" s="120"/>
      <c r="F84" s="119">
        <f t="shared" si="5"/>
        <v>11386.96</v>
      </c>
      <c r="G84" s="145"/>
      <c r="H84" s="22"/>
      <c r="I84" s="124"/>
      <c r="J84" s="189"/>
      <c r="K84" s="125"/>
    </row>
    <row r="85" spans="1:11" s="7" customFormat="1" x14ac:dyDescent="0.25">
      <c r="A85" s="135" t="s">
        <v>11</v>
      </c>
      <c r="B85" s="135"/>
      <c r="C85" s="135"/>
      <c r="D85" s="136">
        <f>D30+D31+D32+D40+D43+D58+D71+D72+D76</f>
        <v>7857190.9199999999</v>
      </c>
      <c r="E85" s="137"/>
      <c r="F85" s="136">
        <f>F30+F31+F32+F40+F43+F58+F71+F72+F76</f>
        <v>7953825.7399999993</v>
      </c>
      <c r="G85" s="137"/>
      <c r="H85" s="54">
        <f>H30+H31+H32+H40+H43+H58+H71+H72+H76</f>
        <v>96634.819999999992</v>
      </c>
      <c r="I85" s="171"/>
      <c r="J85" s="171"/>
      <c r="K85" s="171"/>
    </row>
    <row r="86" spans="1:11" s="7" customFormat="1" x14ac:dyDescent="0.25">
      <c r="A86" s="50"/>
      <c r="B86" s="50"/>
      <c r="C86" s="50"/>
      <c r="D86" s="51"/>
      <c r="E86" s="51"/>
      <c r="F86" s="51"/>
      <c r="G86" s="51"/>
      <c r="H86" s="51"/>
      <c r="I86" s="52"/>
      <c r="J86" s="52"/>
      <c r="K86" s="52"/>
    </row>
    <row r="88" spans="1:11" x14ac:dyDescent="0.25">
      <c r="A88" s="138" t="s">
        <v>24</v>
      </c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8.25" customHeight="1" x14ac:dyDescent="0.25">
      <c r="A89" s="139"/>
      <c r="B89" s="139"/>
      <c r="C89" s="139"/>
      <c r="D89" s="139"/>
      <c r="E89" s="139"/>
      <c r="F89" s="139"/>
      <c r="G89" s="139"/>
      <c r="H89" s="139"/>
      <c r="I89" s="139"/>
      <c r="J89" s="139"/>
      <c r="K89" s="139"/>
    </row>
    <row r="90" spans="1:11" x14ac:dyDescent="0.25">
      <c r="A90" s="171"/>
      <c r="B90" s="171"/>
      <c r="C90" s="171"/>
      <c r="D90" s="163" t="s">
        <v>5</v>
      </c>
      <c r="E90" s="163"/>
      <c r="F90" s="163" t="s">
        <v>6</v>
      </c>
      <c r="G90" s="163"/>
      <c r="H90" s="53" t="s">
        <v>14</v>
      </c>
      <c r="I90" s="188" t="s">
        <v>13</v>
      </c>
      <c r="J90" s="229"/>
      <c r="K90" s="230"/>
    </row>
    <row r="91" spans="1:11" ht="33" customHeight="1" x14ac:dyDescent="0.25">
      <c r="A91" s="126" t="s">
        <v>19</v>
      </c>
      <c r="B91" s="127"/>
      <c r="C91" s="128"/>
      <c r="D91" s="169">
        <f>D92</f>
        <v>97400</v>
      </c>
      <c r="E91" s="184"/>
      <c r="F91" s="169">
        <f>F92+F93</f>
        <v>302600</v>
      </c>
      <c r="G91" s="184"/>
      <c r="H91" s="56">
        <f>H92+H93</f>
        <v>0</v>
      </c>
      <c r="I91" s="171"/>
      <c r="J91" s="171"/>
      <c r="K91" s="171"/>
    </row>
    <row r="92" spans="1:11" ht="54.75" customHeight="1" x14ac:dyDescent="0.25">
      <c r="A92" s="273" t="s">
        <v>141</v>
      </c>
      <c r="B92" s="143"/>
      <c r="C92" s="144"/>
      <c r="D92" s="191">
        <v>97400</v>
      </c>
      <c r="E92" s="276"/>
      <c r="F92" s="191">
        <f>D92+H92</f>
        <v>97400</v>
      </c>
      <c r="G92" s="274"/>
      <c r="H92" s="39"/>
      <c r="I92" s="220"/>
      <c r="J92" s="221"/>
      <c r="K92" s="222"/>
    </row>
    <row r="93" spans="1:11" ht="53.25" customHeight="1" x14ac:dyDescent="0.25">
      <c r="A93" s="273" t="s">
        <v>147</v>
      </c>
      <c r="B93" s="143"/>
      <c r="C93" s="144"/>
      <c r="D93" s="191">
        <v>205200</v>
      </c>
      <c r="E93" s="276"/>
      <c r="F93" s="191">
        <f>D93+H93</f>
        <v>205200</v>
      </c>
      <c r="G93" s="274"/>
      <c r="H93" s="39"/>
      <c r="I93" s="220"/>
      <c r="J93" s="221"/>
      <c r="K93" s="222"/>
    </row>
    <row r="94" spans="1:11" x14ac:dyDescent="0.25">
      <c r="A94" s="135" t="s">
        <v>11</v>
      </c>
      <c r="B94" s="135"/>
      <c r="C94" s="135"/>
      <c r="D94" s="136">
        <f>D91</f>
        <v>97400</v>
      </c>
      <c r="E94" s="137"/>
      <c r="F94" s="136">
        <f>F91</f>
        <v>302600</v>
      </c>
      <c r="G94" s="137"/>
      <c r="H94" s="54">
        <f>H91</f>
        <v>0</v>
      </c>
      <c r="I94" s="171"/>
      <c r="J94" s="171"/>
      <c r="K94" s="171"/>
    </row>
    <row r="95" spans="1:11" x14ac:dyDescent="0.25">
      <c r="A95" s="50"/>
      <c r="B95" s="50"/>
      <c r="C95" s="50"/>
      <c r="D95" s="51"/>
      <c r="E95" s="51"/>
      <c r="F95" s="51"/>
      <c r="G95" s="51"/>
      <c r="H95" s="51"/>
      <c r="I95" s="52"/>
      <c r="J95" s="52"/>
      <c r="K95" s="52"/>
    </row>
    <row r="96" spans="1:11" x14ac:dyDescent="0.25">
      <c r="A96" s="50"/>
      <c r="B96" s="50"/>
      <c r="C96" s="50"/>
      <c r="D96" s="51"/>
      <c r="E96" s="51"/>
      <c r="F96" s="51"/>
      <c r="G96" s="51"/>
      <c r="H96" s="51"/>
      <c r="I96" s="52"/>
      <c r="J96" s="52"/>
      <c r="K96" s="52"/>
    </row>
    <row r="97" spans="1:11" ht="16.5" customHeight="1" x14ac:dyDescent="0.25">
      <c r="A97" s="187" t="s">
        <v>25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</row>
    <row r="99" spans="1:11" x14ac:dyDescent="0.25">
      <c r="A99" s="171"/>
      <c r="B99" s="171"/>
      <c r="C99" s="171"/>
      <c r="D99" s="163" t="s">
        <v>5</v>
      </c>
      <c r="E99" s="163"/>
      <c r="F99" s="163" t="s">
        <v>6</v>
      </c>
      <c r="G99" s="163"/>
      <c r="H99" s="53" t="s">
        <v>14</v>
      </c>
      <c r="I99" s="188" t="s">
        <v>13</v>
      </c>
      <c r="J99" s="229"/>
      <c r="K99" s="230"/>
    </row>
    <row r="100" spans="1:11" ht="38.25" customHeight="1" x14ac:dyDescent="0.25">
      <c r="A100" s="231" t="s">
        <v>15</v>
      </c>
      <c r="B100" s="231"/>
      <c r="C100" s="231"/>
      <c r="D100" s="129">
        <v>126360</v>
      </c>
      <c r="E100" s="130"/>
      <c r="F100" s="129">
        <f>D100+H100</f>
        <v>134809.07999999999</v>
      </c>
      <c r="G100" s="164"/>
      <c r="H100" s="61">
        <v>8449.08</v>
      </c>
      <c r="I100" s="239" t="s">
        <v>152</v>
      </c>
      <c r="J100" s="240"/>
      <c r="K100" s="241"/>
    </row>
    <row r="101" spans="1:11" ht="28.5" customHeight="1" x14ac:dyDescent="0.25">
      <c r="A101" s="217" t="s">
        <v>16</v>
      </c>
      <c r="B101" s="218"/>
      <c r="C101" s="219"/>
      <c r="D101" s="129">
        <v>38160.720000000001</v>
      </c>
      <c r="E101" s="130"/>
      <c r="F101" s="129">
        <f>D101+H101</f>
        <v>40712.340000000004</v>
      </c>
      <c r="G101" s="164"/>
      <c r="H101" s="61">
        <v>2551.62</v>
      </c>
      <c r="I101" s="277"/>
      <c r="J101" s="278"/>
      <c r="K101" s="279"/>
    </row>
    <row r="102" spans="1:11" ht="27.75" customHeight="1" x14ac:dyDescent="0.25">
      <c r="A102" s="217" t="s">
        <v>17</v>
      </c>
      <c r="B102" s="218"/>
      <c r="C102" s="219"/>
      <c r="D102" s="129">
        <f>SUM(D103)</f>
        <v>5553</v>
      </c>
      <c r="E102" s="130"/>
      <c r="F102" s="129">
        <f>D102+H102</f>
        <v>5220</v>
      </c>
      <c r="G102" s="164"/>
      <c r="H102" s="60">
        <f>H103</f>
        <v>-333</v>
      </c>
      <c r="I102" s="171"/>
      <c r="J102" s="171"/>
      <c r="K102" s="171"/>
    </row>
    <row r="103" spans="1:11" ht="36" customHeight="1" x14ac:dyDescent="0.25">
      <c r="A103" s="205" t="s">
        <v>66</v>
      </c>
      <c r="B103" s="232"/>
      <c r="C103" s="233"/>
      <c r="D103" s="119">
        <v>5553</v>
      </c>
      <c r="E103" s="145"/>
      <c r="F103" s="119">
        <f>D103+H103</f>
        <v>5220</v>
      </c>
      <c r="G103" s="233"/>
      <c r="H103" s="35">
        <v>-333</v>
      </c>
      <c r="I103" s="220" t="s">
        <v>112</v>
      </c>
      <c r="J103" s="221"/>
      <c r="K103" s="222"/>
    </row>
    <row r="104" spans="1:11" ht="30" customHeight="1" x14ac:dyDescent="0.25">
      <c r="A104" s="217" t="s">
        <v>20</v>
      </c>
      <c r="B104" s="218"/>
      <c r="C104" s="219"/>
      <c r="D104" s="129">
        <f>SUM(D105:E109)</f>
        <v>692167</v>
      </c>
      <c r="E104" s="130"/>
      <c r="F104" s="129">
        <f>D104+H104</f>
        <v>691625</v>
      </c>
      <c r="G104" s="164"/>
      <c r="H104" s="60">
        <f>SUM(H105:H109)</f>
        <v>-542</v>
      </c>
      <c r="I104" s="171"/>
      <c r="J104" s="171"/>
      <c r="K104" s="171"/>
    </row>
    <row r="105" spans="1:11" s="7" customFormat="1" ht="23.25" customHeight="1" x14ac:dyDescent="0.25">
      <c r="A105" s="202" t="s">
        <v>82</v>
      </c>
      <c r="B105" s="203"/>
      <c r="C105" s="204"/>
      <c r="D105" s="119">
        <v>186480</v>
      </c>
      <c r="E105" s="120"/>
      <c r="F105" s="119">
        <f t="shared" ref="F105:F109" si="6">D105+H105</f>
        <v>186480</v>
      </c>
      <c r="G105" s="233"/>
      <c r="H105" s="38"/>
      <c r="I105" s="124"/>
      <c r="J105" s="189"/>
      <c r="K105" s="125"/>
    </row>
    <row r="106" spans="1:11" s="7" customFormat="1" ht="24.75" customHeight="1" x14ac:dyDescent="0.25">
      <c r="A106" s="202" t="s">
        <v>81</v>
      </c>
      <c r="B106" s="203"/>
      <c r="C106" s="204"/>
      <c r="D106" s="119">
        <v>212418</v>
      </c>
      <c r="E106" s="120"/>
      <c r="F106" s="119">
        <f t="shared" si="6"/>
        <v>212418</v>
      </c>
      <c r="G106" s="233"/>
      <c r="H106" s="22"/>
      <c r="I106" s="220"/>
      <c r="J106" s="221"/>
      <c r="K106" s="222"/>
    </row>
    <row r="107" spans="1:11" s="7" customFormat="1" ht="15" customHeight="1" x14ac:dyDescent="0.25">
      <c r="A107" s="202" t="s">
        <v>67</v>
      </c>
      <c r="B107" s="203"/>
      <c r="C107" s="204"/>
      <c r="D107" s="119">
        <v>252720</v>
      </c>
      <c r="E107" s="120"/>
      <c r="F107" s="119">
        <f t="shared" si="6"/>
        <v>252720</v>
      </c>
      <c r="G107" s="233"/>
      <c r="H107" s="38"/>
      <c r="I107" s="124"/>
      <c r="J107" s="189"/>
      <c r="K107" s="125"/>
    </row>
    <row r="108" spans="1:11" s="7" customFormat="1" ht="27" customHeight="1" x14ac:dyDescent="0.25">
      <c r="A108" s="202" t="s">
        <v>83</v>
      </c>
      <c r="B108" s="203"/>
      <c r="C108" s="204"/>
      <c r="D108" s="119">
        <v>407</v>
      </c>
      <c r="E108" s="120"/>
      <c r="F108" s="119">
        <f t="shared" si="6"/>
        <v>407</v>
      </c>
      <c r="G108" s="233"/>
      <c r="H108" s="22"/>
      <c r="I108" s="220"/>
      <c r="J108" s="221"/>
      <c r="K108" s="222"/>
    </row>
    <row r="109" spans="1:11" s="7" customFormat="1" ht="36" customHeight="1" x14ac:dyDescent="0.25">
      <c r="A109" s="202" t="s">
        <v>131</v>
      </c>
      <c r="B109" s="203"/>
      <c r="C109" s="204"/>
      <c r="D109" s="119">
        <v>40142</v>
      </c>
      <c r="E109" s="120"/>
      <c r="F109" s="119">
        <f t="shared" si="6"/>
        <v>39600</v>
      </c>
      <c r="G109" s="233"/>
      <c r="H109" s="22">
        <v>-542</v>
      </c>
      <c r="I109" s="220" t="s">
        <v>112</v>
      </c>
      <c r="J109" s="221"/>
      <c r="K109" s="222"/>
    </row>
    <row r="110" spans="1:11" ht="30" customHeight="1" x14ac:dyDescent="0.25">
      <c r="A110" s="217" t="s">
        <v>106</v>
      </c>
      <c r="B110" s="218"/>
      <c r="C110" s="219"/>
      <c r="D110" s="129">
        <f>SUM(D111:E113)</f>
        <v>91214.290000000008</v>
      </c>
      <c r="E110" s="196"/>
      <c r="F110" s="129">
        <f>D110+H110</f>
        <v>83138.590000000011</v>
      </c>
      <c r="G110" s="206"/>
      <c r="H110" s="60">
        <f>SUM(H111:H113)</f>
        <v>-8075.7</v>
      </c>
      <c r="I110" s="124"/>
      <c r="J110" s="189"/>
      <c r="K110" s="125"/>
    </row>
    <row r="111" spans="1:11" ht="39.75" customHeight="1" x14ac:dyDescent="0.25">
      <c r="A111" s="202" t="s">
        <v>69</v>
      </c>
      <c r="B111" s="203"/>
      <c r="C111" s="204"/>
      <c r="D111" s="119">
        <v>65090.29</v>
      </c>
      <c r="E111" s="120"/>
      <c r="F111" s="248">
        <f t="shared" ref="F111:F113" si="7">D111+H111</f>
        <v>57014.590000000004</v>
      </c>
      <c r="G111" s="249"/>
      <c r="H111" s="22">
        <v>-8075.7</v>
      </c>
      <c r="I111" s="220" t="s">
        <v>153</v>
      </c>
      <c r="J111" s="221"/>
      <c r="K111" s="222"/>
    </row>
    <row r="112" spans="1:11" ht="26.25" customHeight="1" x14ac:dyDescent="0.25">
      <c r="A112" s="202" t="s">
        <v>71</v>
      </c>
      <c r="B112" s="203"/>
      <c r="C112" s="204"/>
      <c r="D112" s="119">
        <v>24000</v>
      </c>
      <c r="E112" s="120"/>
      <c r="F112" s="248">
        <f t="shared" si="7"/>
        <v>24000</v>
      </c>
      <c r="G112" s="249"/>
      <c r="H112" s="22"/>
      <c r="I112" s="124"/>
      <c r="J112" s="189"/>
      <c r="K112" s="125"/>
    </row>
    <row r="113" spans="1:11" x14ac:dyDescent="0.25">
      <c r="A113" s="202" t="s">
        <v>70</v>
      </c>
      <c r="B113" s="203"/>
      <c r="C113" s="204"/>
      <c r="D113" s="119">
        <v>2124</v>
      </c>
      <c r="E113" s="120"/>
      <c r="F113" s="248">
        <f t="shared" si="7"/>
        <v>2124</v>
      </c>
      <c r="G113" s="249"/>
      <c r="H113" s="22"/>
      <c r="I113" s="124"/>
      <c r="J113" s="189"/>
      <c r="K113" s="125"/>
    </row>
    <row r="114" spans="1:11" ht="28.5" customHeight="1" x14ac:dyDescent="0.25">
      <c r="A114" s="217" t="s">
        <v>107</v>
      </c>
      <c r="B114" s="218"/>
      <c r="C114" s="219"/>
      <c r="D114" s="129">
        <v>60500</v>
      </c>
      <c r="E114" s="130"/>
      <c r="F114" s="129">
        <f t="shared" ref="F114:F119" si="8">D114+H114</f>
        <v>60500</v>
      </c>
      <c r="G114" s="164"/>
      <c r="H114" s="60"/>
      <c r="I114" s="124"/>
      <c r="J114" s="189"/>
      <c r="K114" s="125"/>
    </row>
    <row r="115" spans="1:11" x14ac:dyDescent="0.25">
      <c r="A115" s="217" t="s">
        <v>108</v>
      </c>
      <c r="B115" s="218"/>
      <c r="C115" s="219"/>
      <c r="D115" s="129">
        <v>24700</v>
      </c>
      <c r="E115" s="130"/>
      <c r="F115" s="129">
        <f t="shared" si="8"/>
        <v>24700</v>
      </c>
      <c r="G115" s="164"/>
      <c r="H115" s="60"/>
      <c r="I115" s="124"/>
      <c r="J115" s="189"/>
      <c r="K115" s="125"/>
    </row>
    <row r="116" spans="1:11" ht="42.75" customHeight="1" x14ac:dyDescent="0.25">
      <c r="A116" s="217" t="s">
        <v>23</v>
      </c>
      <c r="B116" s="218"/>
      <c r="C116" s="219"/>
      <c r="D116" s="129">
        <f>SUM(D117:E119)</f>
        <v>46183.09</v>
      </c>
      <c r="E116" s="130"/>
      <c r="F116" s="129">
        <f t="shared" si="8"/>
        <v>44133.09</v>
      </c>
      <c r="G116" s="164"/>
      <c r="H116" s="60">
        <f>SUM(H117:H119)</f>
        <v>-2050</v>
      </c>
      <c r="I116" s="171"/>
      <c r="J116" s="171"/>
      <c r="K116" s="171"/>
    </row>
    <row r="117" spans="1:11" ht="15" customHeight="1" x14ac:dyDescent="0.25">
      <c r="A117" s="202" t="s">
        <v>56</v>
      </c>
      <c r="B117" s="203"/>
      <c r="C117" s="204"/>
      <c r="D117" s="119">
        <v>17423.09</v>
      </c>
      <c r="E117" s="120"/>
      <c r="F117" s="248">
        <f t="shared" si="8"/>
        <v>17423.09</v>
      </c>
      <c r="G117" s="249"/>
      <c r="H117" s="72"/>
      <c r="I117" s="124"/>
      <c r="J117" s="189"/>
      <c r="K117" s="125"/>
    </row>
    <row r="118" spans="1:11" ht="39" customHeight="1" x14ac:dyDescent="0.25">
      <c r="A118" s="202" t="s">
        <v>57</v>
      </c>
      <c r="B118" s="203"/>
      <c r="C118" s="204"/>
      <c r="D118" s="119">
        <v>19760</v>
      </c>
      <c r="E118" s="120"/>
      <c r="F118" s="248">
        <f t="shared" si="8"/>
        <v>17710</v>
      </c>
      <c r="G118" s="249"/>
      <c r="H118" s="22">
        <v>-2050</v>
      </c>
      <c r="I118" s="220" t="s">
        <v>159</v>
      </c>
      <c r="J118" s="221"/>
      <c r="K118" s="222"/>
    </row>
    <row r="119" spans="1:11" ht="15" customHeight="1" x14ac:dyDescent="0.25">
      <c r="A119" s="202" t="s">
        <v>73</v>
      </c>
      <c r="B119" s="203"/>
      <c r="C119" s="204"/>
      <c r="D119" s="119">
        <v>9000</v>
      </c>
      <c r="E119" s="120"/>
      <c r="F119" s="248">
        <f t="shared" si="8"/>
        <v>9000</v>
      </c>
      <c r="G119" s="249"/>
      <c r="H119" s="72"/>
      <c r="I119" s="124"/>
      <c r="J119" s="189"/>
      <c r="K119" s="125"/>
    </row>
    <row r="120" spans="1:11" x14ac:dyDescent="0.25">
      <c r="A120" s="135" t="s">
        <v>11</v>
      </c>
      <c r="B120" s="135"/>
      <c r="C120" s="135"/>
      <c r="D120" s="136">
        <f>D100+D101+D102+D104+D110+D114+D115+D116</f>
        <v>1084838.1000000001</v>
      </c>
      <c r="E120" s="137"/>
      <c r="F120" s="136">
        <f>F100+F101+F102+F104+F110+F114+F115+F116</f>
        <v>1084838.0999999999</v>
      </c>
      <c r="G120" s="137"/>
      <c r="H120" s="54">
        <f>H100+H101+H102+H104+H110+H116</f>
        <v>0</v>
      </c>
      <c r="I120" s="171"/>
      <c r="J120" s="171"/>
      <c r="K120" s="171"/>
    </row>
    <row r="122" spans="1:11" x14ac:dyDescent="0.25">
      <c r="A122" s="139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</row>
    <row r="123" spans="1:11" ht="45.75" customHeight="1" x14ac:dyDescent="0.25">
      <c r="A123" s="194" t="s">
        <v>109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</row>
    <row r="124" spans="1:11" ht="30.75" customHeight="1" x14ac:dyDescent="0.25">
      <c r="A124" s="194" t="s">
        <v>98</v>
      </c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</row>
    <row r="125" spans="1:11" x14ac:dyDescent="0.25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</row>
    <row r="126" spans="1:11" ht="117.75" customHeight="1" x14ac:dyDescent="0.25">
      <c r="A126" s="194" t="s">
        <v>110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</row>
    <row r="127" spans="1:1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</row>
    <row r="128" spans="1:11" x14ac:dyDescent="0.25">
      <c r="A128" s="139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</row>
    <row r="129" spans="1:11" x14ac:dyDescent="0.25">
      <c r="A129" s="139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</row>
    <row r="130" spans="1:11" x14ac:dyDescent="0.25">
      <c r="A130" s="139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</row>
    <row r="131" spans="1:1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</row>
    <row r="132" spans="1:11" x14ac:dyDescent="0.25">
      <c r="A132" s="139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</row>
    <row r="133" spans="1:11" x14ac:dyDescent="0.25">
      <c r="A133" s="139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</row>
    <row r="134" spans="1:11" x14ac:dyDescent="0.25">
      <c r="A134" s="139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</row>
    <row r="135" spans="1:11" x14ac:dyDescent="0.2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</row>
  </sheetData>
  <mergeCells count="389">
    <mergeCell ref="A134:K134"/>
    <mergeCell ref="A135:K135"/>
    <mergeCell ref="I100:K101"/>
    <mergeCell ref="A128:K128"/>
    <mergeCell ref="A129:K129"/>
    <mergeCell ref="A130:K130"/>
    <mergeCell ref="A131:K131"/>
    <mergeCell ref="A132:K132"/>
    <mergeCell ref="A133:K133"/>
    <mergeCell ref="A122:K122"/>
    <mergeCell ref="A123:K123"/>
    <mergeCell ref="A124:K124"/>
    <mergeCell ref="A125:K125"/>
    <mergeCell ref="A126:K126"/>
    <mergeCell ref="A127:K127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A102:C102"/>
    <mergeCell ref="D102:E102"/>
    <mergeCell ref="F102:G102"/>
    <mergeCell ref="I102:K102"/>
    <mergeCell ref="A97:K97"/>
    <mergeCell ref="A99:C99"/>
    <mergeCell ref="D99:E99"/>
    <mergeCell ref="F99:G99"/>
    <mergeCell ref="I99:K99"/>
    <mergeCell ref="A100:C100"/>
    <mergeCell ref="D100:E100"/>
    <mergeCell ref="F100:G100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8:K88"/>
    <mergeCell ref="A89:K89"/>
    <mergeCell ref="A90:C90"/>
    <mergeCell ref="D90:E90"/>
    <mergeCell ref="F90:G90"/>
    <mergeCell ref="I90:K90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A57:C57"/>
    <mergeCell ref="D57:E57"/>
    <mergeCell ref="F57:G57"/>
    <mergeCell ref="A53:C53"/>
    <mergeCell ref="D53:E53"/>
    <mergeCell ref="F53:G53"/>
    <mergeCell ref="I53:K57"/>
    <mergeCell ref="A54:C54"/>
    <mergeCell ref="D54:E54"/>
    <mergeCell ref="F54:G54"/>
    <mergeCell ref="A55:C55"/>
    <mergeCell ref="D55:E55"/>
    <mergeCell ref="F55:G55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0"/>
    <mergeCell ref="A23:C23"/>
    <mergeCell ref="D23:E23"/>
    <mergeCell ref="F23:G23"/>
    <mergeCell ref="H23:J23"/>
    <mergeCell ref="A25:J25"/>
    <mergeCell ref="A27:J27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4:J14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" right="0" top="0" bottom="0" header="0.31496062992125984" footer="0.31496062992125984"/>
  <pageSetup paperSize="9" scale="85" fitToHeight="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topLeftCell="A19" zoomScaleNormal="100" workbookViewId="0">
      <selection activeCell="I30" sqref="I30:K30"/>
    </sheetView>
  </sheetViews>
  <sheetFormatPr defaultRowHeight="15" x14ac:dyDescent="0.25"/>
  <cols>
    <col min="3" max="3" width="10.140625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184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69"/>
    </row>
    <row r="11" spans="1:10" ht="135.75" customHeight="1" x14ac:dyDescent="0.25">
      <c r="A11" s="265" t="s">
        <v>188</v>
      </c>
      <c r="B11" s="266"/>
      <c r="C11" s="266"/>
      <c r="D11" s="266"/>
      <c r="E11" s="266"/>
      <c r="F11" s="266"/>
      <c r="G11" s="266"/>
      <c r="H11" s="266"/>
      <c r="I11" s="266"/>
      <c r="J11" s="267"/>
    </row>
    <row r="12" spans="1:10" ht="15.75" x14ac:dyDescent="0.25">
      <c r="A12" s="149"/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0" ht="90" customHeight="1" x14ac:dyDescent="0.25">
      <c r="A13" s="157" t="s">
        <v>97</v>
      </c>
      <c r="B13" s="158"/>
      <c r="C13" s="158"/>
      <c r="D13" s="158"/>
      <c r="E13" s="158"/>
      <c r="F13" s="158"/>
      <c r="G13" s="158"/>
      <c r="H13" s="158"/>
      <c r="I13" s="158"/>
      <c r="J13" s="139"/>
    </row>
    <row r="14" spans="1:10" ht="15.75" x14ac:dyDescent="0.25">
      <c r="A14" s="149" t="s">
        <v>4</v>
      </c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 ht="15.75" x14ac:dyDescent="0.25">
      <c r="A15" s="224" t="s">
        <v>156</v>
      </c>
      <c r="B15" s="225"/>
      <c r="C15" s="225"/>
      <c r="D15" s="225"/>
      <c r="E15" s="225"/>
      <c r="F15" s="225"/>
      <c r="G15" s="225"/>
      <c r="H15" s="225"/>
      <c r="I15" s="225"/>
      <c r="J15" s="225"/>
    </row>
    <row r="16" spans="1:10" ht="15.75" x14ac:dyDescent="0.25">
      <c r="A16" s="4"/>
      <c r="B16" s="65"/>
      <c r="C16" s="65"/>
      <c r="D16" s="65"/>
      <c r="E16" s="65"/>
      <c r="F16" s="65"/>
      <c r="G16" s="65"/>
      <c r="H16" s="65"/>
      <c r="I16" s="65"/>
      <c r="J16" s="65"/>
    </row>
    <row r="17" spans="1:11" ht="15.75" x14ac:dyDescent="0.25">
      <c r="A17" s="161"/>
      <c r="B17" s="162"/>
      <c r="C17" s="162"/>
      <c r="D17" s="163" t="s">
        <v>26</v>
      </c>
      <c r="E17" s="163"/>
      <c r="F17" s="163" t="s">
        <v>6</v>
      </c>
      <c r="G17" s="163"/>
      <c r="H17" s="161" t="s">
        <v>14</v>
      </c>
      <c r="I17" s="163"/>
      <c r="J17" s="163"/>
    </row>
    <row r="18" spans="1:11" ht="30" customHeight="1" x14ac:dyDescent="0.25">
      <c r="A18" s="153" t="s">
        <v>7</v>
      </c>
      <c r="B18" s="154"/>
      <c r="C18" s="154"/>
      <c r="D18" s="227">
        <v>7953825.7400000002</v>
      </c>
      <c r="E18" s="227"/>
      <c r="F18" s="227">
        <f>D18+H18</f>
        <v>8652573.9399999995</v>
      </c>
      <c r="G18" s="228"/>
      <c r="H18" s="172">
        <v>698748.2</v>
      </c>
      <c r="I18" s="227"/>
      <c r="J18" s="227"/>
    </row>
    <row r="19" spans="1:11" x14ac:dyDescent="0.25">
      <c r="A19" s="153" t="s">
        <v>8</v>
      </c>
      <c r="B19" s="154"/>
      <c r="C19" s="154"/>
      <c r="D19" s="227">
        <v>302600</v>
      </c>
      <c r="E19" s="227"/>
      <c r="F19" s="227">
        <f>D19+H19</f>
        <v>302600</v>
      </c>
      <c r="G19" s="228"/>
      <c r="H19" s="227"/>
      <c r="I19" s="227"/>
      <c r="J19" s="227"/>
    </row>
    <row r="20" spans="1:11" ht="15.75" x14ac:dyDescent="0.25">
      <c r="A20" s="153" t="s">
        <v>9</v>
      </c>
      <c r="B20" s="154"/>
      <c r="C20" s="154"/>
      <c r="D20" s="227">
        <v>0</v>
      </c>
      <c r="E20" s="227"/>
      <c r="F20" s="227">
        <f>D20+H20</f>
        <v>0</v>
      </c>
      <c r="G20" s="228"/>
      <c r="H20" s="172"/>
      <c r="I20" s="227"/>
      <c r="J20" s="227"/>
    </row>
    <row r="21" spans="1:11" ht="30" customHeight="1" x14ac:dyDescent="0.25">
      <c r="A21" s="175" t="s">
        <v>10</v>
      </c>
      <c r="B21" s="176"/>
      <c r="C21" s="177"/>
      <c r="D21" s="227">
        <v>1084838.1000000001</v>
      </c>
      <c r="E21" s="227"/>
      <c r="F21" s="227">
        <f>D21+H21</f>
        <v>936878.10000000009</v>
      </c>
      <c r="G21" s="228"/>
      <c r="H21" s="172">
        <v>-147960</v>
      </c>
      <c r="I21" s="227"/>
      <c r="J21" s="227"/>
    </row>
    <row r="22" spans="1:11" ht="15.75" x14ac:dyDescent="0.25">
      <c r="A22" s="161" t="s">
        <v>11</v>
      </c>
      <c r="B22" s="166"/>
      <c r="C22" s="166"/>
      <c r="D22" s="167">
        <f>D18+D19+D20+D21</f>
        <v>9341263.8399999999</v>
      </c>
      <c r="E22" s="163"/>
      <c r="F22" s="167">
        <f>D22+H22</f>
        <v>9892052.0399999991</v>
      </c>
      <c r="G22" s="163"/>
      <c r="H22" s="168">
        <f>H18+H19+H20+H21</f>
        <v>550788.19999999995</v>
      </c>
      <c r="I22" s="167"/>
      <c r="J22" s="167"/>
    </row>
    <row r="23" spans="1:11" ht="15.75" x14ac:dyDescent="0.25">
      <c r="A23" s="81"/>
      <c r="B23" s="82"/>
      <c r="C23" s="82"/>
      <c r="D23" s="51"/>
      <c r="E23" s="83"/>
      <c r="F23" s="51"/>
      <c r="G23" s="83"/>
      <c r="H23" s="84"/>
      <c r="I23" s="51"/>
      <c r="J23" s="51"/>
    </row>
    <row r="24" spans="1:11" ht="15.75" x14ac:dyDescent="0.25">
      <c r="A24" s="224" t="s">
        <v>178</v>
      </c>
      <c r="B24" s="225"/>
      <c r="C24" s="225"/>
      <c r="D24" s="225"/>
      <c r="E24" s="225"/>
      <c r="F24" s="225"/>
      <c r="G24" s="225"/>
      <c r="H24" s="225"/>
      <c r="I24" s="225"/>
      <c r="J24" s="225"/>
    </row>
    <row r="25" spans="1:11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</row>
    <row r="26" spans="1:11" x14ac:dyDescent="0.25">
      <c r="A26" s="165" t="s">
        <v>12</v>
      </c>
      <c r="B26" s="165"/>
      <c r="C26" s="165"/>
      <c r="D26" s="165"/>
      <c r="E26" s="165"/>
      <c r="F26" s="165"/>
      <c r="G26" s="165"/>
      <c r="H26" s="165"/>
      <c r="I26" s="165"/>
      <c r="J26" s="165"/>
    </row>
    <row r="27" spans="1:11" ht="10.5" customHeight="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</row>
    <row r="28" spans="1:11" s="7" customFormat="1" x14ac:dyDescent="0.25">
      <c r="A28" s="171"/>
      <c r="B28" s="171"/>
      <c r="C28" s="171"/>
      <c r="D28" s="163" t="s">
        <v>26</v>
      </c>
      <c r="E28" s="163"/>
      <c r="F28" s="163" t="s">
        <v>6</v>
      </c>
      <c r="G28" s="163"/>
      <c r="H28" s="66" t="s">
        <v>14</v>
      </c>
      <c r="I28" s="188" t="s">
        <v>13</v>
      </c>
      <c r="J28" s="229"/>
      <c r="K28" s="230"/>
    </row>
    <row r="29" spans="1:11" s="7" customFormat="1" ht="63.75" customHeight="1" x14ac:dyDescent="0.25">
      <c r="A29" s="231" t="s">
        <v>15</v>
      </c>
      <c r="B29" s="231"/>
      <c r="C29" s="231"/>
      <c r="D29" s="129">
        <v>3293305.53</v>
      </c>
      <c r="E29" s="130"/>
      <c r="F29" s="129">
        <f>D29+H29</f>
        <v>3544901.96</v>
      </c>
      <c r="G29" s="164"/>
      <c r="H29" s="75">
        <v>251596.43</v>
      </c>
      <c r="I29" s="207" t="s">
        <v>190</v>
      </c>
      <c r="J29" s="208"/>
      <c r="K29" s="209"/>
    </row>
    <row r="30" spans="1:11" s="7" customFormat="1" ht="50.25" customHeight="1" x14ac:dyDescent="0.25">
      <c r="A30" s="217" t="s">
        <v>16</v>
      </c>
      <c r="B30" s="218"/>
      <c r="C30" s="219"/>
      <c r="D30" s="185">
        <v>994578.26</v>
      </c>
      <c r="E30" s="186"/>
      <c r="F30" s="129">
        <f>D30+H30</f>
        <v>1070560.3799999999</v>
      </c>
      <c r="G30" s="164"/>
      <c r="H30" s="75">
        <v>75982.12</v>
      </c>
      <c r="I30" s="220" t="s">
        <v>166</v>
      </c>
      <c r="J30" s="221"/>
      <c r="K30" s="222"/>
    </row>
    <row r="31" spans="1:11" s="7" customFormat="1" x14ac:dyDescent="0.25">
      <c r="A31" s="231" t="s">
        <v>18</v>
      </c>
      <c r="B31" s="231"/>
      <c r="C31" s="231"/>
      <c r="D31" s="129">
        <f>SUM(D32:E38)</f>
        <v>27560</v>
      </c>
      <c r="E31" s="130"/>
      <c r="F31" s="129">
        <f>D31+H31</f>
        <v>26406.52</v>
      </c>
      <c r="G31" s="130"/>
      <c r="H31" s="70">
        <f>SUM(H32:H38)</f>
        <v>-1153.48</v>
      </c>
      <c r="I31" s="181"/>
      <c r="J31" s="181"/>
      <c r="K31" s="181"/>
    </row>
    <row r="32" spans="1:11" s="7" customFormat="1" x14ac:dyDescent="0.25">
      <c r="A32" s="205" t="s">
        <v>74</v>
      </c>
      <c r="B32" s="232"/>
      <c r="C32" s="233"/>
      <c r="D32" s="119">
        <v>5000</v>
      </c>
      <c r="E32" s="120"/>
      <c r="F32" s="119">
        <f t="shared" ref="F32:F38" si="0">D32+H32</f>
        <v>5000</v>
      </c>
      <c r="G32" s="145"/>
      <c r="H32" s="21"/>
      <c r="I32" s="181"/>
      <c r="J32" s="181"/>
      <c r="K32" s="181"/>
    </row>
    <row r="33" spans="1:11" s="7" customFormat="1" ht="36.75" customHeight="1" x14ac:dyDescent="0.25">
      <c r="A33" s="205" t="s">
        <v>27</v>
      </c>
      <c r="B33" s="232"/>
      <c r="C33" s="233"/>
      <c r="D33" s="119">
        <v>14400</v>
      </c>
      <c r="E33" s="120"/>
      <c r="F33" s="119">
        <f t="shared" si="0"/>
        <v>15485.6</v>
      </c>
      <c r="G33" s="145"/>
      <c r="H33" s="62">
        <v>1085.5999999999999</v>
      </c>
      <c r="I33" s="220" t="s">
        <v>136</v>
      </c>
      <c r="J33" s="221"/>
      <c r="K33" s="222"/>
    </row>
    <row r="34" spans="1:11" s="7" customFormat="1" ht="39" customHeight="1" x14ac:dyDescent="0.25">
      <c r="A34" s="205" t="s">
        <v>28</v>
      </c>
      <c r="B34" s="232"/>
      <c r="C34" s="233"/>
      <c r="D34" s="119">
        <v>1680</v>
      </c>
      <c r="E34" s="120"/>
      <c r="F34" s="119">
        <f t="shared" si="0"/>
        <v>0</v>
      </c>
      <c r="G34" s="145"/>
      <c r="H34" s="62">
        <v>-1680</v>
      </c>
      <c r="I34" s="220" t="s">
        <v>174</v>
      </c>
      <c r="J34" s="221"/>
      <c r="K34" s="222"/>
    </row>
    <row r="35" spans="1:11" s="7" customFormat="1" x14ac:dyDescent="0.25">
      <c r="A35" s="205" t="s">
        <v>29</v>
      </c>
      <c r="B35" s="232"/>
      <c r="C35" s="233"/>
      <c r="D35" s="119">
        <v>2640</v>
      </c>
      <c r="E35" s="120"/>
      <c r="F35" s="119">
        <f t="shared" si="0"/>
        <v>2640</v>
      </c>
      <c r="G35" s="145"/>
      <c r="H35" s="77"/>
      <c r="I35" s="181"/>
      <c r="J35" s="181"/>
      <c r="K35" s="181"/>
    </row>
    <row r="36" spans="1:11" s="7" customFormat="1" x14ac:dyDescent="0.25">
      <c r="A36" s="205" t="s">
        <v>30</v>
      </c>
      <c r="B36" s="232"/>
      <c r="C36" s="233"/>
      <c r="D36" s="119">
        <v>1320</v>
      </c>
      <c r="E36" s="120"/>
      <c r="F36" s="119">
        <f t="shared" si="0"/>
        <v>1320</v>
      </c>
      <c r="G36" s="145"/>
      <c r="H36" s="77"/>
      <c r="I36" s="181"/>
      <c r="J36" s="181"/>
      <c r="K36" s="181"/>
    </row>
    <row r="37" spans="1:11" s="7" customFormat="1" ht="39" customHeight="1" x14ac:dyDescent="0.25">
      <c r="A37" s="202" t="s">
        <v>31</v>
      </c>
      <c r="B37" s="234"/>
      <c r="C37" s="235"/>
      <c r="D37" s="119">
        <v>1680</v>
      </c>
      <c r="E37" s="120"/>
      <c r="F37" s="119">
        <f t="shared" si="0"/>
        <v>1674</v>
      </c>
      <c r="G37" s="145"/>
      <c r="H37" s="62">
        <v>-6</v>
      </c>
      <c r="I37" s="220" t="s">
        <v>112</v>
      </c>
      <c r="J37" s="221"/>
      <c r="K37" s="222"/>
    </row>
    <row r="38" spans="1:11" s="7" customFormat="1" ht="39" customHeight="1" x14ac:dyDescent="0.25">
      <c r="A38" s="205" t="s">
        <v>32</v>
      </c>
      <c r="B38" s="232"/>
      <c r="C38" s="233"/>
      <c r="D38" s="119">
        <v>840</v>
      </c>
      <c r="E38" s="120"/>
      <c r="F38" s="119">
        <f t="shared" si="0"/>
        <v>286.91999999999996</v>
      </c>
      <c r="G38" s="145"/>
      <c r="H38" s="77">
        <v>-553.08000000000004</v>
      </c>
      <c r="I38" s="220" t="s">
        <v>174</v>
      </c>
      <c r="J38" s="221"/>
      <c r="K38" s="222"/>
    </row>
    <row r="39" spans="1:11" s="7" customFormat="1" ht="29.25" customHeight="1" x14ac:dyDescent="0.25">
      <c r="A39" s="217" t="s">
        <v>17</v>
      </c>
      <c r="B39" s="218"/>
      <c r="C39" s="219"/>
      <c r="D39" s="129">
        <f>SUM(D40:E41)</f>
        <v>582676</v>
      </c>
      <c r="E39" s="130"/>
      <c r="F39" s="129">
        <f>H39+D39</f>
        <v>585282</v>
      </c>
      <c r="G39" s="130"/>
      <c r="H39" s="70">
        <f>SUM(H40:H41)</f>
        <v>2606</v>
      </c>
      <c r="I39" s="181"/>
      <c r="J39" s="181"/>
      <c r="K39" s="181"/>
    </row>
    <row r="40" spans="1:11" s="7" customFormat="1" ht="15" customHeight="1" x14ac:dyDescent="0.25">
      <c r="A40" s="202" t="s">
        <v>33</v>
      </c>
      <c r="B40" s="203"/>
      <c r="C40" s="204"/>
      <c r="D40" s="119">
        <v>579876</v>
      </c>
      <c r="E40" s="120"/>
      <c r="F40" s="119">
        <f t="shared" ref="F40:F41" si="1">H40+D40</f>
        <v>579876</v>
      </c>
      <c r="G40" s="145"/>
      <c r="H40" s="71"/>
      <c r="I40" s="124"/>
      <c r="J40" s="189"/>
      <c r="K40" s="125"/>
    </row>
    <row r="41" spans="1:11" s="7" customFormat="1" ht="35.25" customHeight="1" x14ac:dyDescent="0.25">
      <c r="A41" s="202" t="s">
        <v>34</v>
      </c>
      <c r="B41" s="203"/>
      <c r="C41" s="204"/>
      <c r="D41" s="119">
        <v>2800</v>
      </c>
      <c r="E41" s="120"/>
      <c r="F41" s="119">
        <f t="shared" si="1"/>
        <v>5406</v>
      </c>
      <c r="G41" s="145"/>
      <c r="H41" s="62">
        <v>2606</v>
      </c>
      <c r="I41" s="220" t="s">
        <v>175</v>
      </c>
      <c r="J41" s="221"/>
      <c r="K41" s="222"/>
    </row>
    <row r="42" spans="1:11" s="7" customFormat="1" ht="30.75" customHeight="1" x14ac:dyDescent="0.25">
      <c r="A42" s="217" t="s">
        <v>19</v>
      </c>
      <c r="B42" s="218"/>
      <c r="C42" s="219"/>
      <c r="D42" s="129">
        <f>SUM(D43:E52)</f>
        <v>718475.35</v>
      </c>
      <c r="E42" s="130"/>
      <c r="F42" s="129">
        <f>D42+H42</f>
        <v>691756.99</v>
      </c>
      <c r="G42" s="130"/>
      <c r="H42" s="70">
        <f>SUM(H43:H56)</f>
        <v>-26718.36</v>
      </c>
      <c r="I42" s="181"/>
      <c r="J42" s="181"/>
      <c r="K42" s="181"/>
    </row>
    <row r="43" spans="1:11" s="7" customFormat="1" ht="35.25" customHeight="1" x14ac:dyDescent="0.25">
      <c r="A43" s="202" t="s">
        <v>36</v>
      </c>
      <c r="B43" s="203"/>
      <c r="C43" s="204"/>
      <c r="D43" s="140">
        <v>22826</v>
      </c>
      <c r="E43" s="141"/>
      <c r="F43" s="119">
        <f t="shared" ref="F43:F56" si="2">D43+H43</f>
        <v>22826</v>
      </c>
      <c r="G43" s="145"/>
      <c r="H43" s="21"/>
      <c r="I43" s="220"/>
      <c r="J43" s="221"/>
      <c r="K43" s="222"/>
    </row>
    <row r="44" spans="1:11" s="7" customFormat="1" ht="39" customHeight="1" x14ac:dyDescent="0.25">
      <c r="A44" s="202" t="s">
        <v>37</v>
      </c>
      <c r="B44" s="203"/>
      <c r="C44" s="204"/>
      <c r="D44" s="140">
        <v>57600</v>
      </c>
      <c r="E44" s="141"/>
      <c r="F44" s="119">
        <f t="shared" si="2"/>
        <v>36200</v>
      </c>
      <c r="G44" s="145"/>
      <c r="H44" s="62">
        <v>-21400</v>
      </c>
      <c r="I44" s="220" t="s">
        <v>174</v>
      </c>
      <c r="J44" s="221"/>
      <c r="K44" s="222"/>
    </row>
    <row r="45" spans="1:11" s="7" customFormat="1" ht="51.75" customHeight="1" x14ac:dyDescent="0.25">
      <c r="A45" s="202" t="s">
        <v>135</v>
      </c>
      <c r="B45" s="203"/>
      <c r="C45" s="204"/>
      <c r="D45" s="140">
        <v>19500</v>
      </c>
      <c r="E45" s="141"/>
      <c r="F45" s="119">
        <f t="shared" si="2"/>
        <v>19500</v>
      </c>
      <c r="G45" s="145"/>
      <c r="H45" s="22"/>
      <c r="I45" s="220"/>
      <c r="J45" s="221"/>
      <c r="K45" s="222"/>
    </row>
    <row r="46" spans="1:11" s="7" customFormat="1" ht="39" customHeight="1" x14ac:dyDescent="0.25">
      <c r="A46" s="202" t="s">
        <v>39</v>
      </c>
      <c r="B46" s="203"/>
      <c r="C46" s="204"/>
      <c r="D46" s="140">
        <v>6000</v>
      </c>
      <c r="E46" s="141"/>
      <c r="F46" s="119">
        <f t="shared" si="2"/>
        <v>6000</v>
      </c>
      <c r="G46" s="145"/>
      <c r="H46" s="22"/>
      <c r="I46" s="220"/>
      <c r="J46" s="221"/>
      <c r="K46" s="222"/>
    </row>
    <row r="47" spans="1:11" s="7" customFormat="1" ht="117" customHeight="1" x14ac:dyDescent="0.25">
      <c r="A47" s="202" t="s">
        <v>44</v>
      </c>
      <c r="B47" s="203"/>
      <c r="C47" s="204"/>
      <c r="D47" s="140">
        <v>108303.35</v>
      </c>
      <c r="E47" s="141"/>
      <c r="F47" s="119">
        <f t="shared" si="2"/>
        <v>108303.35</v>
      </c>
      <c r="G47" s="145"/>
      <c r="H47" s="21"/>
      <c r="I47" s="236"/>
      <c r="J47" s="237"/>
      <c r="K47" s="238"/>
    </row>
    <row r="48" spans="1:11" s="7" customFormat="1" ht="42" customHeight="1" x14ac:dyDescent="0.25">
      <c r="A48" s="202" t="s">
        <v>42</v>
      </c>
      <c r="B48" s="203"/>
      <c r="C48" s="204"/>
      <c r="D48" s="140">
        <v>65000</v>
      </c>
      <c r="E48" s="141"/>
      <c r="F48" s="119">
        <f t="shared" si="2"/>
        <v>60001.2</v>
      </c>
      <c r="G48" s="145"/>
      <c r="H48" s="62">
        <v>-4998.8</v>
      </c>
      <c r="I48" s="220" t="s">
        <v>174</v>
      </c>
      <c r="J48" s="221"/>
      <c r="K48" s="222"/>
    </row>
    <row r="49" spans="1:11" s="7" customFormat="1" ht="39" customHeight="1" x14ac:dyDescent="0.25">
      <c r="A49" s="202" t="s">
        <v>35</v>
      </c>
      <c r="B49" s="203"/>
      <c r="C49" s="204"/>
      <c r="D49" s="140">
        <v>719.56</v>
      </c>
      <c r="E49" s="141"/>
      <c r="F49" s="119">
        <f t="shared" si="2"/>
        <v>399.99999999999994</v>
      </c>
      <c r="G49" s="145"/>
      <c r="H49" s="77">
        <v>-319.56</v>
      </c>
      <c r="I49" s="220" t="s">
        <v>112</v>
      </c>
      <c r="J49" s="221"/>
      <c r="K49" s="222"/>
    </row>
    <row r="50" spans="1:11" s="7" customFormat="1" ht="37.5" customHeight="1" x14ac:dyDescent="0.25">
      <c r="A50" s="202" t="s">
        <v>43</v>
      </c>
      <c r="B50" s="203"/>
      <c r="C50" s="204"/>
      <c r="D50" s="140">
        <v>20000</v>
      </c>
      <c r="E50" s="141"/>
      <c r="F50" s="119">
        <f t="shared" si="2"/>
        <v>20000</v>
      </c>
      <c r="G50" s="145"/>
      <c r="H50" s="22"/>
      <c r="I50" s="207"/>
      <c r="J50" s="208"/>
      <c r="K50" s="209"/>
    </row>
    <row r="51" spans="1:11" s="7" customFormat="1" ht="69" customHeight="1" x14ac:dyDescent="0.25">
      <c r="A51" s="202" t="s">
        <v>78</v>
      </c>
      <c r="B51" s="210"/>
      <c r="C51" s="211"/>
      <c r="D51" s="140">
        <v>13246</v>
      </c>
      <c r="E51" s="141"/>
      <c r="F51" s="119">
        <f t="shared" si="2"/>
        <v>13246</v>
      </c>
      <c r="G51" s="145"/>
      <c r="H51" s="22"/>
      <c r="I51" s="207"/>
      <c r="J51" s="208"/>
      <c r="K51" s="209"/>
    </row>
    <row r="52" spans="1:11" s="7" customFormat="1" ht="48" customHeight="1" x14ac:dyDescent="0.25">
      <c r="A52" s="202" t="s">
        <v>123</v>
      </c>
      <c r="B52" s="203"/>
      <c r="C52" s="204"/>
      <c r="D52" s="140">
        <f>D53+D54+D55+D56</f>
        <v>405280.44</v>
      </c>
      <c r="E52" s="141"/>
      <c r="F52" s="119">
        <f t="shared" si="2"/>
        <v>405280.44</v>
      </c>
      <c r="G52" s="145"/>
      <c r="H52" s="22"/>
      <c r="I52" s="207"/>
      <c r="J52" s="208"/>
      <c r="K52" s="209"/>
    </row>
    <row r="53" spans="1:11" s="7" customFormat="1" ht="24.75" customHeight="1" x14ac:dyDescent="0.25">
      <c r="A53" s="202" t="s">
        <v>120</v>
      </c>
      <c r="B53" s="210"/>
      <c r="C53" s="211"/>
      <c r="D53" s="140">
        <v>189230.7</v>
      </c>
      <c r="E53" s="212"/>
      <c r="F53" s="119">
        <f t="shared" si="2"/>
        <v>189230.7</v>
      </c>
      <c r="G53" s="145"/>
      <c r="H53" s="22"/>
      <c r="I53" s="207"/>
      <c r="J53" s="208"/>
      <c r="K53" s="209"/>
    </row>
    <row r="54" spans="1:11" s="7" customFormat="1" ht="24.75" customHeight="1" x14ac:dyDescent="0.25">
      <c r="A54" s="202" t="s">
        <v>121</v>
      </c>
      <c r="B54" s="210"/>
      <c r="C54" s="211"/>
      <c r="D54" s="140">
        <v>156034.94</v>
      </c>
      <c r="E54" s="212"/>
      <c r="F54" s="119">
        <f t="shared" si="2"/>
        <v>156034.94</v>
      </c>
      <c r="G54" s="145"/>
      <c r="H54" s="22"/>
      <c r="I54" s="207"/>
      <c r="J54" s="208"/>
      <c r="K54" s="209"/>
    </row>
    <row r="55" spans="1:11" s="7" customFormat="1" ht="15" customHeight="1" x14ac:dyDescent="0.25">
      <c r="A55" s="202" t="s">
        <v>122</v>
      </c>
      <c r="B55" s="210"/>
      <c r="C55" s="211"/>
      <c r="D55" s="140">
        <v>40246.26</v>
      </c>
      <c r="E55" s="212"/>
      <c r="F55" s="119">
        <f t="shared" si="2"/>
        <v>40246.26</v>
      </c>
      <c r="G55" s="145"/>
      <c r="H55" s="22"/>
      <c r="I55" s="207"/>
      <c r="J55" s="208"/>
      <c r="K55" s="209"/>
    </row>
    <row r="56" spans="1:11" s="7" customFormat="1" ht="15" customHeight="1" x14ac:dyDescent="0.25">
      <c r="A56" s="202" t="s">
        <v>104</v>
      </c>
      <c r="B56" s="210"/>
      <c r="C56" s="211"/>
      <c r="D56" s="140">
        <v>19768.54</v>
      </c>
      <c r="E56" s="212"/>
      <c r="F56" s="119">
        <f t="shared" si="2"/>
        <v>19768.54</v>
      </c>
      <c r="G56" s="145"/>
      <c r="H56" s="22"/>
      <c r="I56" s="207"/>
      <c r="J56" s="208"/>
      <c r="K56" s="209"/>
    </row>
    <row r="57" spans="1:11" s="7" customFormat="1" ht="30.75" customHeight="1" x14ac:dyDescent="0.25">
      <c r="A57" s="217" t="s">
        <v>20</v>
      </c>
      <c r="B57" s="218"/>
      <c r="C57" s="219"/>
      <c r="D57" s="129">
        <f>SUM(D58:E69)</f>
        <v>1884327.72</v>
      </c>
      <c r="E57" s="130"/>
      <c r="F57" s="129">
        <f>D57+H57</f>
        <v>1870203.28</v>
      </c>
      <c r="G57" s="130"/>
      <c r="H57" s="70">
        <f>SUM(H58:H69)</f>
        <v>-14124.439999999999</v>
      </c>
      <c r="I57" s="181"/>
      <c r="J57" s="181"/>
      <c r="K57" s="181"/>
    </row>
    <row r="58" spans="1:11" s="7" customFormat="1" ht="52.5" customHeight="1" x14ac:dyDescent="0.25">
      <c r="A58" s="202" t="s">
        <v>84</v>
      </c>
      <c r="B58" s="203"/>
      <c r="C58" s="204"/>
      <c r="D58" s="270">
        <v>71160</v>
      </c>
      <c r="E58" s="271"/>
      <c r="F58" s="270">
        <f t="shared" ref="F58:F69" si="3">D58+H58</f>
        <v>69524</v>
      </c>
      <c r="G58" s="272"/>
      <c r="H58" s="78">
        <v>-1636</v>
      </c>
      <c r="I58" s="220" t="s">
        <v>112</v>
      </c>
      <c r="J58" s="221"/>
      <c r="K58" s="222"/>
    </row>
    <row r="59" spans="1:11" s="7" customFormat="1" ht="39" customHeight="1" x14ac:dyDescent="0.25">
      <c r="A59" s="202" t="s">
        <v>46</v>
      </c>
      <c r="B59" s="203"/>
      <c r="C59" s="204"/>
      <c r="D59" s="270">
        <v>21744</v>
      </c>
      <c r="E59" s="271"/>
      <c r="F59" s="270">
        <f t="shared" si="3"/>
        <v>21744</v>
      </c>
      <c r="G59" s="272"/>
      <c r="H59" s="35"/>
      <c r="I59" s="220"/>
      <c r="J59" s="221"/>
      <c r="K59" s="222"/>
    </row>
    <row r="60" spans="1:11" s="7" customFormat="1" ht="67.5" customHeight="1" x14ac:dyDescent="0.25">
      <c r="A60" s="202" t="s">
        <v>45</v>
      </c>
      <c r="B60" s="203"/>
      <c r="C60" s="204"/>
      <c r="D60" s="270">
        <v>11700</v>
      </c>
      <c r="E60" s="271"/>
      <c r="F60" s="270">
        <f t="shared" si="3"/>
        <v>11700</v>
      </c>
      <c r="G60" s="272"/>
      <c r="H60" s="35"/>
      <c r="I60" s="220"/>
      <c r="J60" s="221"/>
      <c r="K60" s="222"/>
    </row>
    <row r="61" spans="1:11" s="7" customFormat="1" ht="41.25" customHeight="1" x14ac:dyDescent="0.25">
      <c r="A61" s="202" t="s">
        <v>47</v>
      </c>
      <c r="B61" s="203"/>
      <c r="C61" s="204"/>
      <c r="D61" s="270">
        <v>6600</v>
      </c>
      <c r="E61" s="271"/>
      <c r="F61" s="270">
        <f t="shared" si="3"/>
        <v>3545.8</v>
      </c>
      <c r="G61" s="272"/>
      <c r="H61" s="78">
        <v>-3054.2</v>
      </c>
      <c r="I61" s="220" t="s">
        <v>174</v>
      </c>
      <c r="J61" s="221"/>
      <c r="K61" s="222"/>
    </row>
    <row r="62" spans="1:11" s="7" customFormat="1" ht="68.25" customHeight="1" x14ac:dyDescent="0.25">
      <c r="A62" s="202" t="s">
        <v>48</v>
      </c>
      <c r="B62" s="203"/>
      <c r="C62" s="204"/>
      <c r="D62" s="270">
        <v>21957.439999999999</v>
      </c>
      <c r="E62" s="271"/>
      <c r="F62" s="270">
        <f t="shared" si="3"/>
        <v>21957.439999999999</v>
      </c>
      <c r="G62" s="272"/>
      <c r="H62" s="35"/>
      <c r="I62" s="213"/>
      <c r="J62" s="214"/>
      <c r="K62" s="215"/>
    </row>
    <row r="63" spans="1:11" s="7" customFormat="1" ht="42.75" customHeight="1" x14ac:dyDescent="0.25">
      <c r="A63" s="202" t="s">
        <v>49</v>
      </c>
      <c r="B63" s="203"/>
      <c r="C63" s="204"/>
      <c r="D63" s="270">
        <v>0</v>
      </c>
      <c r="E63" s="271"/>
      <c r="F63" s="270">
        <f t="shared" si="3"/>
        <v>0</v>
      </c>
      <c r="G63" s="272"/>
      <c r="H63" s="35"/>
      <c r="I63" s="220"/>
      <c r="J63" s="221"/>
      <c r="K63" s="222"/>
    </row>
    <row r="64" spans="1:11" s="7" customFormat="1" ht="21.75" customHeight="1" x14ac:dyDescent="0.25">
      <c r="A64" s="202" t="s">
        <v>50</v>
      </c>
      <c r="B64" s="203"/>
      <c r="C64" s="204"/>
      <c r="D64" s="270">
        <v>30000</v>
      </c>
      <c r="E64" s="271"/>
      <c r="F64" s="270">
        <f t="shared" si="3"/>
        <v>30000</v>
      </c>
      <c r="G64" s="272"/>
      <c r="H64" s="36"/>
      <c r="I64" s="124"/>
      <c r="J64" s="189"/>
      <c r="K64" s="125"/>
    </row>
    <row r="65" spans="1:11" s="7" customFormat="1" ht="42" customHeight="1" x14ac:dyDescent="0.25">
      <c r="A65" s="202" t="s">
        <v>51</v>
      </c>
      <c r="B65" s="203"/>
      <c r="C65" s="204"/>
      <c r="D65" s="270">
        <v>19680</v>
      </c>
      <c r="E65" s="271"/>
      <c r="F65" s="270">
        <f t="shared" si="3"/>
        <v>10245.76</v>
      </c>
      <c r="G65" s="272"/>
      <c r="H65" s="79">
        <v>-9434.24</v>
      </c>
      <c r="I65" s="220" t="s">
        <v>174</v>
      </c>
      <c r="J65" s="221"/>
      <c r="K65" s="222"/>
    </row>
    <row r="66" spans="1:11" s="7" customFormat="1" ht="36.75" customHeight="1" x14ac:dyDescent="0.25">
      <c r="A66" s="202" t="s">
        <v>52</v>
      </c>
      <c r="B66" s="203"/>
      <c r="C66" s="204"/>
      <c r="D66" s="270">
        <v>33523.199999999997</v>
      </c>
      <c r="E66" s="271"/>
      <c r="F66" s="270">
        <f t="shared" si="3"/>
        <v>33523.199999999997</v>
      </c>
      <c r="G66" s="272"/>
      <c r="H66" s="35"/>
      <c r="I66" s="220"/>
      <c r="J66" s="221"/>
      <c r="K66" s="222"/>
    </row>
    <row r="67" spans="1:11" s="7" customFormat="1" ht="38.25" customHeight="1" x14ac:dyDescent="0.25">
      <c r="A67" s="202" t="s">
        <v>53</v>
      </c>
      <c r="B67" s="203"/>
      <c r="C67" s="204"/>
      <c r="D67" s="270">
        <v>143893.07999999999</v>
      </c>
      <c r="E67" s="271"/>
      <c r="F67" s="270">
        <f t="shared" si="3"/>
        <v>143893.07999999999</v>
      </c>
      <c r="G67" s="272"/>
      <c r="H67" s="36"/>
      <c r="I67" s="220"/>
      <c r="J67" s="221"/>
      <c r="K67" s="222"/>
    </row>
    <row r="68" spans="1:11" s="7" customFormat="1" ht="36" customHeight="1" x14ac:dyDescent="0.25">
      <c r="A68" s="202" t="s">
        <v>63</v>
      </c>
      <c r="B68" s="203"/>
      <c r="C68" s="204"/>
      <c r="D68" s="270">
        <v>1520292</v>
      </c>
      <c r="E68" s="271"/>
      <c r="F68" s="270">
        <f t="shared" si="3"/>
        <v>1520292</v>
      </c>
      <c r="G68" s="272"/>
      <c r="H68" s="35"/>
      <c r="I68" s="220"/>
      <c r="J68" s="221"/>
      <c r="K68" s="222"/>
    </row>
    <row r="69" spans="1:11" s="7" customFormat="1" ht="42" customHeight="1" x14ac:dyDescent="0.25">
      <c r="A69" s="202" t="s">
        <v>64</v>
      </c>
      <c r="B69" s="203"/>
      <c r="C69" s="204"/>
      <c r="D69" s="270">
        <v>3778</v>
      </c>
      <c r="E69" s="271"/>
      <c r="F69" s="270">
        <f t="shared" si="3"/>
        <v>3778</v>
      </c>
      <c r="G69" s="272"/>
      <c r="H69" s="35"/>
      <c r="I69" s="220"/>
      <c r="J69" s="221"/>
      <c r="K69" s="222"/>
    </row>
    <row r="70" spans="1:11" s="7" customFormat="1" x14ac:dyDescent="0.25">
      <c r="A70" s="217" t="s">
        <v>21</v>
      </c>
      <c r="B70" s="218"/>
      <c r="C70" s="219"/>
      <c r="D70" s="129"/>
      <c r="E70" s="130"/>
      <c r="F70" s="193"/>
      <c r="G70" s="164"/>
      <c r="H70" s="71"/>
      <c r="I70" s="181"/>
      <c r="J70" s="181"/>
      <c r="K70" s="181"/>
    </row>
    <row r="71" spans="1:11" s="7" customFormat="1" ht="45.75" customHeight="1" x14ac:dyDescent="0.25">
      <c r="A71" s="217" t="s">
        <v>22</v>
      </c>
      <c r="B71" s="218"/>
      <c r="C71" s="219"/>
      <c r="D71" s="129">
        <f>SUM(D72:E74)</f>
        <v>32098</v>
      </c>
      <c r="E71" s="130"/>
      <c r="F71" s="129">
        <f>D71+H71</f>
        <v>241063</v>
      </c>
      <c r="G71" s="130"/>
      <c r="H71" s="70">
        <f>SUM(H72:H75)</f>
        <v>208965</v>
      </c>
      <c r="I71" s="181"/>
      <c r="J71" s="181"/>
      <c r="K71" s="181"/>
    </row>
    <row r="72" spans="1:11" s="7" customFormat="1" ht="37.5" customHeight="1" x14ac:dyDescent="0.25">
      <c r="A72" s="202" t="s">
        <v>54</v>
      </c>
      <c r="B72" s="203"/>
      <c r="C72" s="204"/>
      <c r="D72" s="119">
        <v>2600</v>
      </c>
      <c r="E72" s="120"/>
      <c r="F72" s="119">
        <f t="shared" ref="F72:F74" si="4">D72+H72</f>
        <v>2600</v>
      </c>
      <c r="G72" s="145"/>
      <c r="H72" s="22"/>
      <c r="I72" s="220"/>
      <c r="J72" s="221"/>
      <c r="K72" s="222"/>
    </row>
    <row r="73" spans="1:11" s="7" customFormat="1" ht="40.5" customHeight="1" x14ac:dyDescent="0.25">
      <c r="A73" s="202" t="s">
        <v>105</v>
      </c>
      <c r="B73" s="210"/>
      <c r="C73" s="211"/>
      <c r="D73" s="119">
        <v>20998</v>
      </c>
      <c r="E73" s="212"/>
      <c r="F73" s="119">
        <f t="shared" si="4"/>
        <v>20998</v>
      </c>
      <c r="G73" s="145"/>
      <c r="H73" s="22"/>
      <c r="I73" s="213"/>
      <c r="J73" s="214"/>
      <c r="K73" s="215"/>
    </row>
    <row r="74" spans="1:11" s="7" customFormat="1" ht="30" customHeight="1" x14ac:dyDescent="0.25">
      <c r="A74" s="202" t="s">
        <v>114</v>
      </c>
      <c r="B74" s="210"/>
      <c r="C74" s="211"/>
      <c r="D74" s="119">
        <v>8500</v>
      </c>
      <c r="E74" s="212"/>
      <c r="F74" s="119">
        <f t="shared" si="4"/>
        <v>8500</v>
      </c>
      <c r="G74" s="145"/>
      <c r="H74" s="22"/>
      <c r="I74" s="213"/>
      <c r="J74" s="214"/>
      <c r="K74" s="215"/>
    </row>
    <row r="75" spans="1:11" s="7" customFormat="1" ht="37.5" customHeight="1" x14ac:dyDescent="0.25">
      <c r="A75" s="202" t="s">
        <v>179</v>
      </c>
      <c r="B75" s="210"/>
      <c r="C75" s="211"/>
      <c r="D75" s="119"/>
      <c r="E75" s="212"/>
      <c r="F75" s="119">
        <f t="shared" ref="F75" si="5">D75+H75</f>
        <v>208965</v>
      </c>
      <c r="G75" s="145"/>
      <c r="H75" s="62">
        <v>208965</v>
      </c>
      <c r="I75" s="285" t="s">
        <v>180</v>
      </c>
      <c r="J75" s="286"/>
      <c r="K75" s="287"/>
    </row>
    <row r="76" spans="1:11" s="7" customFormat="1" ht="43.5" customHeight="1" x14ac:dyDescent="0.25">
      <c r="A76" s="217" t="s">
        <v>23</v>
      </c>
      <c r="B76" s="218"/>
      <c r="C76" s="219"/>
      <c r="D76" s="129">
        <f>SUM(D77:E84)</f>
        <v>420804.88</v>
      </c>
      <c r="E76" s="130"/>
      <c r="F76" s="129">
        <f>D76+H76</f>
        <v>622399.81000000006</v>
      </c>
      <c r="G76" s="130"/>
      <c r="H76" s="70">
        <f>SUM(H77:H86)</f>
        <v>201594.93</v>
      </c>
      <c r="I76" s="181"/>
      <c r="J76" s="181"/>
      <c r="K76" s="181"/>
    </row>
    <row r="77" spans="1:11" s="7" customFormat="1" ht="15" customHeight="1" x14ac:dyDescent="0.25">
      <c r="A77" s="202" t="s">
        <v>56</v>
      </c>
      <c r="B77" s="203"/>
      <c r="C77" s="204"/>
      <c r="D77" s="119">
        <f>11140</f>
        <v>11140</v>
      </c>
      <c r="E77" s="120"/>
      <c r="F77" s="119">
        <f t="shared" ref="F77:F84" si="6">D77+H77</f>
        <v>11140</v>
      </c>
      <c r="G77" s="145"/>
      <c r="H77" s="21"/>
      <c r="I77" s="124"/>
      <c r="J77" s="189"/>
      <c r="K77" s="125"/>
    </row>
    <row r="78" spans="1:11" s="7" customFormat="1" ht="48.75" customHeight="1" x14ac:dyDescent="0.25">
      <c r="A78" s="202" t="s">
        <v>57</v>
      </c>
      <c r="B78" s="203"/>
      <c r="C78" s="204"/>
      <c r="D78" s="119">
        <v>44205.13</v>
      </c>
      <c r="E78" s="120"/>
      <c r="F78" s="119">
        <f t="shared" si="6"/>
        <v>44205.13</v>
      </c>
      <c r="G78" s="145"/>
      <c r="H78" s="62"/>
      <c r="I78" s="220"/>
      <c r="J78" s="221"/>
      <c r="K78" s="222"/>
    </row>
    <row r="79" spans="1:11" s="7" customFormat="1" ht="39" customHeight="1" x14ac:dyDescent="0.25">
      <c r="A79" s="202" t="s">
        <v>58</v>
      </c>
      <c r="B79" s="203"/>
      <c r="C79" s="204"/>
      <c r="D79" s="119">
        <v>5082.47</v>
      </c>
      <c r="E79" s="120"/>
      <c r="F79" s="119">
        <f t="shared" si="6"/>
        <v>3432</v>
      </c>
      <c r="G79" s="145"/>
      <c r="H79" s="62">
        <v>-1650.47</v>
      </c>
      <c r="I79" s="220" t="s">
        <v>159</v>
      </c>
      <c r="J79" s="221"/>
      <c r="K79" s="222"/>
    </row>
    <row r="80" spans="1:11" s="7" customFormat="1" ht="36" customHeight="1" x14ac:dyDescent="0.25">
      <c r="A80" s="202" t="s">
        <v>59</v>
      </c>
      <c r="B80" s="203"/>
      <c r="C80" s="204"/>
      <c r="D80" s="119">
        <v>9488.7199999999993</v>
      </c>
      <c r="E80" s="120"/>
      <c r="F80" s="119">
        <f t="shared" si="6"/>
        <v>9488.7199999999993</v>
      </c>
      <c r="G80" s="145"/>
      <c r="H80" s="73"/>
      <c r="I80" s="220"/>
      <c r="J80" s="221"/>
      <c r="K80" s="222"/>
    </row>
    <row r="81" spans="1:11" s="7" customFormat="1" ht="15" customHeight="1" x14ac:dyDescent="0.25">
      <c r="A81" s="202" t="s">
        <v>60</v>
      </c>
      <c r="B81" s="203"/>
      <c r="C81" s="204"/>
      <c r="D81" s="119">
        <v>1600</v>
      </c>
      <c r="E81" s="120"/>
      <c r="F81" s="119">
        <f t="shared" si="6"/>
        <v>1600</v>
      </c>
      <c r="G81" s="145"/>
      <c r="H81" s="74"/>
      <c r="I81" s="124"/>
      <c r="J81" s="189"/>
      <c r="K81" s="125"/>
    </row>
    <row r="82" spans="1:11" s="7" customFormat="1" ht="38.25" customHeight="1" x14ac:dyDescent="0.25">
      <c r="A82" s="202" t="s">
        <v>61</v>
      </c>
      <c r="B82" s="203"/>
      <c r="C82" s="204"/>
      <c r="D82" s="119">
        <v>300000</v>
      </c>
      <c r="E82" s="120"/>
      <c r="F82" s="119">
        <f t="shared" si="6"/>
        <v>299300</v>
      </c>
      <c r="G82" s="145"/>
      <c r="H82" s="62">
        <v>-700</v>
      </c>
      <c r="I82" s="220" t="s">
        <v>159</v>
      </c>
      <c r="J82" s="221"/>
      <c r="K82" s="222"/>
    </row>
    <row r="83" spans="1:11" s="7" customFormat="1" ht="40.5" customHeight="1" x14ac:dyDescent="0.25">
      <c r="A83" s="202" t="s">
        <v>62</v>
      </c>
      <c r="B83" s="203"/>
      <c r="C83" s="204"/>
      <c r="D83" s="119">
        <v>37901.599999999999</v>
      </c>
      <c r="E83" s="120"/>
      <c r="F83" s="119">
        <f t="shared" si="6"/>
        <v>28812</v>
      </c>
      <c r="G83" s="145"/>
      <c r="H83" s="62">
        <v>-9089.6</v>
      </c>
      <c r="I83" s="220" t="s">
        <v>189</v>
      </c>
      <c r="J83" s="221"/>
      <c r="K83" s="222"/>
    </row>
    <row r="84" spans="1:11" s="7" customFormat="1" ht="15" customHeight="1" x14ac:dyDescent="0.25">
      <c r="A84" s="202" t="s">
        <v>65</v>
      </c>
      <c r="B84" s="203"/>
      <c r="C84" s="204"/>
      <c r="D84" s="119">
        <v>11386.96</v>
      </c>
      <c r="E84" s="120"/>
      <c r="F84" s="119">
        <f t="shared" si="6"/>
        <v>11386.96</v>
      </c>
      <c r="G84" s="145"/>
      <c r="H84" s="73"/>
      <c r="I84" s="124"/>
      <c r="J84" s="189"/>
      <c r="K84" s="125"/>
    </row>
    <row r="85" spans="1:11" s="7" customFormat="1" ht="51.75" customHeight="1" x14ac:dyDescent="0.25">
      <c r="A85" s="202" t="s">
        <v>80</v>
      </c>
      <c r="B85" s="203"/>
      <c r="C85" s="204"/>
      <c r="D85" s="119"/>
      <c r="E85" s="212"/>
      <c r="F85" s="119">
        <f t="shared" ref="F85:F86" si="7">D85+H85</f>
        <v>210000</v>
      </c>
      <c r="G85" s="145"/>
      <c r="H85" s="62">
        <v>210000</v>
      </c>
      <c r="I85" s="207" t="s">
        <v>181</v>
      </c>
      <c r="J85" s="208"/>
      <c r="K85" s="209"/>
    </row>
    <row r="86" spans="1:11" s="7" customFormat="1" ht="66.75" customHeight="1" x14ac:dyDescent="0.25">
      <c r="A86" s="202" t="s">
        <v>168</v>
      </c>
      <c r="B86" s="203"/>
      <c r="C86" s="204"/>
      <c r="D86" s="119"/>
      <c r="E86" s="212"/>
      <c r="F86" s="119">
        <f t="shared" si="7"/>
        <v>3035</v>
      </c>
      <c r="G86" s="145"/>
      <c r="H86" s="62">
        <v>3035</v>
      </c>
      <c r="I86" s="220" t="s">
        <v>177</v>
      </c>
      <c r="J86" s="221"/>
      <c r="K86" s="222"/>
    </row>
    <row r="87" spans="1:11" s="7" customFormat="1" x14ac:dyDescent="0.25">
      <c r="A87" s="135" t="s">
        <v>11</v>
      </c>
      <c r="B87" s="135"/>
      <c r="C87" s="135"/>
      <c r="D87" s="136">
        <f>D29+D30+D31+D39+D42+D57+D70+D71+D76</f>
        <v>7953825.7399999993</v>
      </c>
      <c r="E87" s="137"/>
      <c r="F87" s="136">
        <f>F29+F30+F31+F39+F42+F57+F70+F71+F76</f>
        <v>8652573.9399999995</v>
      </c>
      <c r="G87" s="137"/>
      <c r="H87" s="68">
        <f>H29+H30+H31+H39+H42+H57+H70+H71+H76</f>
        <v>698748.2</v>
      </c>
      <c r="I87" s="171"/>
      <c r="J87" s="171"/>
      <c r="K87" s="171"/>
    </row>
    <row r="88" spans="1:11" s="7" customFormat="1" x14ac:dyDescent="0.25">
      <c r="A88" s="50"/>
      <c r="B88" s="50"/>
      <c r="C88" s="50"/>
      <c r="D88" s="51"/>
      <c r="E88" s="51"/>
      <c r="F88" s="51"/>
      <c r="G88" s="51"/>
      <c r="H88" s="51"/>
      <c r="I88" s="52"/>
      <c r="J88" s="52"/>
      <c r="K88" s="52"/>
    </row>
    <row r="90" spans="1:11" x14ac:dyDescent="0.25">
      <c r="A90" s="138" t="s">
        <v>24</v>
      </c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8.25" customHeight="1" x14ac:dyDescent="0.25">
      <c r="A91" s="139"/>
      <c r="B91" s="139"/>
      <c r="C91" s="139"/>
      <c r="D91" s="139"/>
      <c r="E91" s="139"/>
      <c r="F91" s="139"/>
      <c r="G91" s="139"/>
      <c r="H91" s="139"/>
      <c r="I91" s="139"/>
      <c r="J91" s="139"/>
      <c r="K91" s="139"/>
    </row>
    <row r="92" spans="1:11" x14ac:dyDescent="0.25">
      <c r="A92" s="171"/>
      <c r="B92" s="171"/>
      <c r="C92" s="171"/>
      <c r="D92" s="163" t="s">
        <v>5</v>
      </c>
      <c r="E92" s="163"/>
      <c r="F92" s="163" t="s">
        <v>6</v>
      </c>
      <c r="G92" s="163"/>
      <c r="H92" s="66" t="s">
        <v>14</v>
      </c>
      <c r="I92" s="188" t="s">
        <v>13</v>
      </c>
      <c r="J92" s="229"/>
      <c r="K92" s="230"/>
    </row>
    <row r="93" spans="1:11" ht="33" customHeight="1" x14ac:dyDescent="0.25">
      <c r="A93" s="126" t="s">
        <v>19</v>
      </c>
      <c r="B93" s="127"/>
      <c r="C93" s="128"/>
      <c r="D93" s="169">
        <f>D94</f>
        <v>97400</v>
      </c>
      <c r="E93" s="184"/>
      <c r="F93" s="169">
        <f>F94+F95</f>
        <v>302600</v>
      </c>
      <c r="G93" s="184"/>
      <c r="H93" s="64">
        <f>H94+H95</f>
        <v>0</v>
      </c>
      <c r="I93" s="171"/>
      <c r="J93" s="171"/>
      <c r="K93" s="171"/>
    </row>
    <row r="94" spans="1:11" ht="54.75" customHeight="1" x14ac:dyDescent="0.25">
      <c r="A94" s="273" t="s">
        <v>141</v>
      </c>
      <c r="B94" s="143"/>
      <c r="C94" s="144"/>
      <c r="D94" s="191">
        <v>97400</v>
      </c>
      <c r="E94" s="276"/>
      <c r="F94" s="191">
        <f>D94+H94</f>
        <v>97400</v>
      </c>
      <c r="G94" s="274"/>
      <c r="H94" s="39"/>
      <c r="I94" s="220"/>
      <c r="J94" s="221"/>
      <c r="K94" s="222"/>
    </row>
    <row r="95" spans="1:11" ht="53.25" customHeight="1" x14ac:dyDescent="0.25">
      <c r="A95" s="273" t="s">
        <v>147</v>
      </c>
      <c r="B95" s="143"/>
      <c r="C95" s="144"/>
      <c r="D95" s="191">
        <v>205200</v>
      </c>
      <c r="E95" s="276"/>
      <c r="F95" s="191">
        <f>D95+H95</f>
        <v>205200</v>
      </c>
      <c r="G95" s="274"/>
      <c r="H95" s="39"/>
      <c r="I95" s="220"/>
      <c r="J95" s="221"/>
      <c r="K95" s="222"/>
    </row>
    <row r="96" spans="1:11" x14ac:dyDescent="0.25">
      <c r="A96" s="135" t="s">
        <v>11</v>
      </c>
      <c r="B96" s="135"/>
      <c r="C96" s="135"/>
      <c r="D96" s="136">
        <f>D93</f>
        <v>97400</v>
      </c>
      <c r="E96" s="137"/>
      <c r="F96" s="136">
        <f>F93</f>
        <v>302600</v>
      </c>
      <c r="G96" s="137"/>
      <c r="H96" s="68">
        <f>H93</f>
        <v>0</v>
      </c>
      <c r="I96" s="171"/>
      <c r="J96" s="171"/>
      <c r="K96" s="171"/>
    </row>
    <row r="97" spans="1:11" x14ac:dyDescent="0.25">
      <c r="A97" s="50"/>
      <c r="B97" s="50"/>
      <c r="C97" s="50"/>
      <c r="D97" s="51"/>
      <c r="E97" s="51"/>
      <c r="F97" s="51"/>
      <c r="G97" s="51"/>
      <c r="H97" s="51"/>
      <c r="I97" s="52"/>
      <c r="J97" s="52"/>
      <c r="K97" s="52"/>
    </row>
    <row r="98" spans="1:11" ht="16.5" customHeight="1" x14ac:dyDescent="0.25">
      <c r="A98" s="187" t="s">
        <v>25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</row>
    <row r="100" spans="1:11" x14ac:dyDescent="0.25">
      <c r="A100" s="171"/>
      <c r="B100" s="171"/>
      <c r="C100" s="171"/>
      <c r="D100" s="163" t="s">
        <v>5</v>
      </c>
      <c r="E100" s="163"/>
      <c r="F100" s="163" t="s">
        <v>6</v>
      </c>
      <c r="G100" s="163"/>
      <c r="H100" s="66" t="s">
        <v>14</v>
      </c>
      <c r="I100" s="188" t="s">
        <v>13</v>
      </c>
      <c r="J100" s="229"/>
      <c r="K100" s="230"/>
    </row>
    <row r="101" spans="1:11" ht="38.25" customHeight="1" x14ac:dyDescent="0.25">
      <c r="A101" s="231" t="s">
        <v>15</v>
      </c>
      <c r="B101" s="231"/>
      <c r="C101" s="231"/>
      <c r="D101" s="129">
        <v>134809.07999999999</v>
      </c>
      <c r="E101" s="130"/>
      <c r="F101" s="129">
        <f>D101+H101</f>
        <v>134809.07999999999</v>
      </c>
      <c r="G101" s="164"/>
      <c r="H101" s="71"/>
      <c r="I101" s="283"/>
      <c r="J101" s="284"/>
      <c r="K101" s="284"/>
    </row>
    <row r="102" spans="1:11" ht="28.5" customHeight="1" x14ac:dyDescent="0.25">
      <c r="A102" s="217" t="s">
        <v>16</v>
      </c>
      <c r="B102" s="218"/>
      <c r="C102" s="219"/>
      <c r="D102" s="129">
        <v>40712.339999999997</v>
      </c>
      <c r="E102" s="130"/>
      <c r="F102" s="129">
        <f>D102+H102</f>
        <v>40712.339999999997</v>
      </c>
      <c r="G102" s="164"/>
      <c r="H102" s="71"/>
      <c r="I102" s="281"/>
      <c r="J102" s="282"/>
      <c r="K102" s="275"/>
    </row>
    <row r="103" spans="1:11" ht="27.75" customHeight="1" x14ac:dyDescent="0.25">
      <c r="A103" s="217" t="s">
        <v>17</v>
      </c>
      <c r="B103" s="218"/>
      <c r="C103" s="219"/>
      <c r="D103" s="129">
        <v>5220</v>
      </c>
      <c r="E103" s="130"/>
      <c r="F103" s="129">
        <f>D103+H103</f>
        <v>5220</v>
      </c>
      <c r="G103" s="164"/>
      <c r="H103" s="70"/>
      <c r="I103" s="171"/>
      <c r="J103" s="171"/>
      <c r="K103" s="171"/>
    </row>
    <row r="104" spans="1:11" ht="36" customHeight="1" x14ac:dyDescent="0.25">
      <c r="A104" s="205" t="s">
        <v>66</v>
      </c>
      <c r="B104" s="232"/>
      <c r="C104" s="233"/>
      <c r="D104" s="119">
        <v>5220</v>
      </c>
      <c r="E104" s="145"/>
      <c r="F104" s="119">
        <f>D104+H104</f>
        <v>5220</v>
      </c>
      <c r="G104" s="233"/>
      <c r="H104" s="35"/>
      <c r="I104" s="220"/>
      <c r="J104" s="221"/>
      <c r="K104" s="222"/>
    </row>
    <row r="105" spans="1:11" ht="30" customHeight="1" x14ac:dyDescent="0.25">
      <c r="A105" s="217" t="s">
        <v>20</v>
      </c>
      <c r="B105" s="218"/>
      <c r="C105" s="219"/>
      <c r="D105" s="129">
        <f>SUM(D106:E110)</f>
        <v>691625</v>
      </c>
      <c r="E105" s="130"/>
      <c r="F105" s="129">
        <f>D105+H105</f>
        <v>580665</v>
      </c>
      <c r="G105" s="164"/>
      <c r="H105" s="70">
        <f>SUM(H106:H111)</f>
        <v>-110960</v>
      </c>
      <c r="I105" s="171"/>
      <c r="J105" s="171"/>
      <c r="K105" s="171"/>
    </row>
    <row r="106" spans="1:11" s="7" customFormat="1" ht="23.25" customHeight="1" x14ac:dyDescent="0.25">
      <c r="A106" s="202" t="s">
        <v>82</v>
      </c>
      <c r="B106" s="203"/>
      <c r="C106" s="204"/>
      <c r="D106" s="119">
        <v>186480</v>
      </c>
      <c r="E106" s="120"/>
      <c r="F106" s="119">
        <f t="shared" ref="F106:F110" si="8">D106+H106</f>
        <v>186480</v>
      </c>
      <c r="G106" s="233"/>
      <c r="H106" s="38"/>
      <c r="I106" s="124"/>
      <c r="J106" s="189"/>
      <c r="K106" s="125"/>
    </row>
    <row r="107" spans="1:11" s="7" customFormat="1" ht="24.75" customHeight="1" x14ac:dyDescent="0.25">
      <c r="A107" s="202" t="s">
        <v>81</v>
      </c>
      <c r="B107" s="203"/>
      <c r="C107" s="204"/>
      <c r="D107" s="119">
        <v>212418</v>
      </c>
      <c r="E107" s="120"/>
      <c r="F107" s="119">
        <f t="shared" si="8"/>
        <v>212418</v>
      </c>
      <c r="G107" s="233"/>
      <c r="H107" s="22"/>
      <c r="I107" s="220"/>
      <c r="J107" s="221"/>
      <c r="K107" s="222"/>
    </row>
    <row r="108" spans="1:11" s="7" customFormat="1" ht="48" customHeight="1" x14ac:dyDescent="0.25">
      <c r="A108" s="202" t="s">
        <v>67</v>
      </c>
      <c r="B108" s="203"/>
      <c r="C108" s="204"/>
      <c r="D108" s="119">
        <v>252720</v>
      </c>
      <c r="E108" s="120"/>
      <c r="F108" s="119">
        <f t="shared" si="8"/>
        <v>104760</v>
      </c>
      <c r="G108" s="233"/>
      <c r="H108" s="76">
        <v>-147960</v>
      </c>
      <c r="I108" s="207" t="s">
        <v>157</v>
      </c>
      <c r="J108" s="208"/>
      <c r="K108" s="209"/>
    </row>
    <row r="109" spans="1:11" s="7" customFormat="1" ht="27" customHeight="1" x14ac:dyDescent="0.25">
      <c r="A109" s="202" t="s">
        <v>83</v>
      </c>
      <c r="B109" s="203"/>
      <c r="C109" s="204"/>
      <c r="D109" s="119">
        <v>407</v>
      </c>
      <c r="E109" s="120"/>
      <c r="F109" s="119">
        <f t="shared" si="8"/>
        <v>407</v>
      </c>
      <c r="G109" s="233"/>
      <c r="H109" s="22"/>
      <c r="I109" s="220"/>
      <c r="J109" s="221"/>
      <c r="K109" s="222"/>
    </row>
    <row r="110" spans="1:11" s="7" customFormat="1" ht="36" customHeight="1" x14ac:dyDescent="0.25">
      <c r="A110" s="202" t="s">
        <v>131</v>
      </c>
      <c r="B110" s="203"/>
      <c r="C110" s="204"/>
      <c r="D110" s="119">
        <v>39600</v>
      </c>
      <c r="E110" s="120"/>
      <c r="F110" s="119">
        <f t="shared" si="8"/>
        <v>39600</v>
      </c>
      <c r="G110" s="233"/>
      <c r="H110" s="22"/>
      <c r="I110" s="220"/>
      <c r="J110" s="221"/>
      <c r="K110" s="222"/>
    </row>
    <row r="111" spans="1:11" s="7" customFormat="1" ht="81" customHeight="1" x14ac:dyDescent="0.25">
      <c r="A111" s="202" t="s">
        <v>169</v>
      </c>
      <c r="B111" s="203"/>
      <c r="C111" s="204"/>
      <c r="D111" s="119"/>
      <c r="E111" s="120"/>
      <c r="F111" s="119">
        <f t="shared" ref="F111" si="9">D111+H111</f>
        <v>37000</v>
      </c>
      <c r="G111" s="233"/>
      <c r="H111" s="22">
        <v>37000</v>
      </c>
      <c r="I111" s="220" t="s">
        <v>163</v>
      </c>
      <c r="J111" s="221"/>
      <c r="K111" s="222"/>
    </row>
    <row r="112" spans="1:11" ht="30" customHeight="1" x14ac:dyDescent="0.25">
      <c r="A112" s="217" t="s">
        <v>106</v>
      </c>
      <c r="B112" s="218"/>
      <c r="C112" s="219"/>
      <c r="D112" s="129">
        <f>SUM(D113:E115)</f>
        <v>83138.59</v>
      </c>
      <c r="E112" s="196"/>
      <c r="F112" s="129">
        <f>D112+H112</f>
        <v>22853.14</v>
      </c>
      <c r="G112" s="206"/>
      <c r="H112" s="70">
        <f>SUM(H113:H115)</f>
        <v>-60285.45</v>
      </c>
      <c r="I112" s="124"/>
      <c r="J112" s="189"/>
      <c r="K112" s="125"/>
    </row>
    <row r="113" spans="1:11" ht="39.75" customHeight="1" x14ac:dyDescent="0.25">
      <c r="A113" s="202" t="s">
        <v>69</v>
      </c>
      <c r="B113" s="203"/>
      <c r="C113" s="204"/>
      <c r="D113" s="119">
        <v>57014.59</v>
      </c>
      <c r="E113" s="120"/>
      <c r="F113" s="119">
        <f t="shared" ref="F113:F115" si="10">D113+H113</f>
        <v>19804.14</v>
      </c>
      <c r="G113" s="120"/>
      <c r="H113" s="62">
        <v>-37210.449999999997</v>
      </c>
      <c r="I113" s="220" t="s">
        <v>153</v>
      </c>
      <c r="J113" s="221"/>
      <c r="K113" s="222"/>
    </row>
    <row r="114" spans="1:11" ht="78" customHeight="1" x14ac:dyDescent="0.25">
      <c r="A114" s="202" t="s">
        <v>71</v>
      </c>
      <c r="B114" s="203"/>
      <c r="C114" s="204"/>
      <c r="D114" s="119">
        <v>24000</v>
      </c>
      <c r="E114" s="120"/>
      <c r="F114" s="119">
        <f t="shared" si="10"/>
        <v>624</v>
      </c>
      <c r="G114" s="120"/>
      <c r="H114" s="62">
        <v>-23376</v>
      </c>
      <c r="I114" s="220" t="s">
        <v>164</v>
      </c>
      <c r="J114" s="221"/>
      <c r="K114" s="222"/>
    </row>
    <row r="115" spans="1:11" ht="36.75" customHeight="1" x14ac:dyDescent="0.25">
      <c r="A115" s="202" t="s">
        <v>70</v>
      </c>
      <c r="B115" s="203"/>
      <c r="C115" s="204"/>
      <c r="D115" s="119">
        <v>2124</v>
      </c>
      <c r="E115" s="120"/>
      <c r="F115" s="119">
        <f t="shared" si="10"/>
        <v>2425</v>
      </c>
      <c r="G115" s="120"/>
      <c r="H115" s="62">
        <v>301</v>
      </c>
      <c r="I115" s="220" t="s">
        <v>172</v>
      </c>
      <c r="J115" s="221"/>
      <c r="K115" s="222"/>
    </row>
    <row r="116" spans="1:11" ht="49.5" customHeight="1" x14ac:dyDescent="0.25">
      <c r="A116" s="217" t="s">
        <v>107</v>
      </c>
      <c r="B116" s="218"/>
      <c r="C116" s="219"/>
      <c r="D116" s="129">
        <v>60500</v>
      </c>
      <c r="E116" s="130"/>
      <c r="F116" s="129">
        <f>D116+H116</f>
        <v>40695.199999999997</v>
      </c>
      <c r="G116" s="164"/>
      <c r="H116" s="75">
        <v>-19804.8</v>
      </c>
      <c r="I116" s="220" t="s">
        <v>173</v>
      </c>
      <c r="J116" s="221"/>
      <c r="K116" s="222"/>
    </row>
    <row r="117" spans="1:11" x14ac:dyDescent="0.25">
      <c r="A117" s="217" t="s">
        <v>108</v>
      </c>
      <c r="B117" s="218"/>
      <c r="C117" s="219"/>
      <c r="D117" s="129">
        <v>24700</v>
      </c>
      <c r="E117" s="130"/>
      <c r="F117" s="129">
        <f>D117+H117</f>
        <v>24700</v>
      </c>
      <c r="G117" s="164"/>
      <c r="H117" s="70"/>
      <c r="I117" s="124"/>
      <c r="J117" s="189"/>
      <c r="K117" s="125"/>
    </row>
    <row r="118" spans="1:11" ht="42.75" customHeight="1" x14ac:dyDescent="0.25">
      <c r="A118" s="217" t="s">
        <v>23</v>
      </c>
      <c r="B118" s="218"/>
      <c r="C118" s="219"/>
      <c r="D118" s="129">
        <f>SUM(D119:E122)</f>
        <v>44133.09</v>
      </c>
      <c r="E118" s="130"/>
      <c r="F118" s="129">
        <f t="shared" ref="F118:F122" si="11">D118+H118</f>
        <v>87223.34</v>
      </c>
      <c r="G118" s="164"/>
      <c r="H118" s="70">
        <f>SUM(H119:H122)</f>
        <v>43090.25</v>
      </c>
      <c r="I118" s="171"/>
      <c r="J118" s="171"/>
      <c r="K118" s="171"/>
    </row>
    <row r="119" spans="1:11" ht="40.5" customHeight="1" x14ac:dyDescent="0.25">
      <c r="A119" s="202" t="s">
        <v>56</v>
      </c>
      <c r="B119" s="203"/>
      <c r="C119" s="204"/>
      <c r="D119" s="119">
        <v>17423.09</v>
      </c>
      <c r="E119" s="120"/>
      <c r="F119" s="119">
        <f t="shared" si="11"/>
        <v>18513.34</v>
      </c>
      <c r="G119" s="120"/>
      <c r="H119" s="22">
        <v>1090.25</v>
      </c>
      <c r="I119" s="220" t="s">
        <v>176</v>
      </c>
      <c r="J119" s="221"/>
      <c r="K119" s="222"/>
    </row>
    <row r="120" spans="1:11" ht="51" customHeight="1" x14ac:dyDescent="0.25">
      <c r="A120" s="202" t="s">
        <v>57</v>
      </c>
      <c r="B120" s="203"/>
      <c r="C120" s="204"/>
      <c r="D120" s="119">
        <v>17710</v>
      </c>
      <c r="E120" s="120"/>
      <c r="F120" s="119">
        <f t="shared" si="11"/>
        <v>44710</v>
      </c>
      <c r="G120" s="120"/>
      <c r="H120" s="62">
        <v>27000</v>
      </c>
      <c r="I120" s="220" t="s">
        <v>171</v>
      </c>
      <c r="J120" s="221"/>
      <c r="K120" s="222"/>
    </row>
    <row r="121" spans="1:11" ht="51" customHeight="1" x14ac:dyDescent="0.25">
      <c r="A121" s="202" t="s">
        <v>162</v>
      </c>
      <c r="B121" s="203"/>
      <c r="C121" s="204"/>
      <c r="D121" s="119"/>
      <c r="E121" s="120"/>
      <c r="F121" s="119">
        <f t="shared" si="11"/>
        <v>15000</v>
      </c>
      <c r="G121" s="120"/>
      <c r="H121" s="62">
        <v>15000</v>
      </c>
      <c r="I121" s="220" t="s">
        <v>170</v>
      </c>
      <c r="J121" s="221"/>
      <c r="K121" s="222"/>
    </row>
    <row r="122" spans="1:11" ht="15" customHeight="1" x14ac:dyDescent="0.25">
      <c r="A122" s="202" t="s">
        <v>73</v>
      </c>
      <c r="B122" s="203"/>
      <c r="C122" s="204"/>
      <c r="D122" s="119">
        <v>9000</v>
      </c>
      <c r="E122" s="120"/>
      <c r="F122" s="119">
        <f t="shared" si="11"/>
        <v>9000</v>
      </c>
      <c r="G122" s="120"/>
      <c r="H122" s="38"/>
      <c r="I122" s="124"/>
      <c r="J122" s="189"/>
      <c r="K122" s="125"/>
    </row>
    <row r="123" spans="1:11" x14ac:dyDescent="0.25">
      <c r="A123" s="135" t="s">
        <v>11</v>
      </c>
      <c r="B123" s="135"/>
      <c r="C123" s="135"/>
      <c r="D123" s="136">
        <f>D101+D102+D103+D105+D112+D116+D117+D118</f>
        <v>1084838.0999999999</v>
      </c>
      <c r="E123" s="137"/>
      <c r="F123" s="136">
        <f>F101+F102+F103+F105+F112+F116+F117+F118</f>
        <v>936878.09999999986</v>
      </c>
      <c r="G123" s="137"/>
      <c r="H123" s="68">
        <f>H101+H102+H103+H105+H112+H116+H118</f>
        <v>-147960</v>
      </c>
      <c r="I123" s="171"/>
      <c r="J123" s="171"/>
      <c r="K123" s="171"/>
    </row>
    <row r="125" spans="1:11" x14ac:dyDescent="0.25">
      <c r="A125" s="139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</row>
    <row r="126" spans="1:11" ht="45.75" customHeight="1" x14ac:dyDescent="0.25">
      <c r="A126" s="194" t="s">
        <v>109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</row>
    <row r="127" spans="1:11" ht="30.75" customHeight="1" x14ac:dyDescent="0.25">
      <c r="A127" s="194" t="s">
        <v>98</v>
      </c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</row>
    <row r="128" spans="1:11" s="95" customFormat="1" ht="14.25" customHeight="1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</row>
    <row r="129" spans="1:11" ht="51" customHeight="1" x14ac:dyDescent="0.25">
      <c r="A129" s="280" t="s">
        <v>182</v>
      </c>
      <c r="B129" s="158"/>
      <c r="C129" s="158"/>
      <c r="D129" s="158"/>
      <c r="E129" s="158"/>
      <c r="F129" s="158"/>
      <c r="G129" s="158"/>
      <c r="H129" s="158"/>
      <c r="I129" s="158"/>
      <c r="J129" s="139"/>
      <c r="K129" s="80"/>
    </row>
    <row r="130" spans="1:11" ht="51" customHeight="1" x14ac:dyDescent="0.25">
      <c r="A130" s="194" t="s">
        <v>109</v>
      </c>
      <c r="B130" s="194"/>
      <c r="C130" s="194"/>
      <c r="D130" s="194"/>
      <c r="E130" s="194"/>
      <c r="F130" s="194"/>
      <c r="G130" s="194"/>
      <c r="H130" s="194"/>
      <c r="I130" s="194"/>
      <c r="J130" s="194"/>
      <c r="K130" s="194"/>
    </row>
    <row r="131" spans="1:11" ht="30.75" customHeight="1" x14ac:dyDescent="0.25">
      <c r="A131" s="194" t="s">
        <v>183</v>
      </c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</row>
    <row r="132" spans="1:11" ht="30.75" customHeight="1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</row>
    <row r="133" spans="1:1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</row>
    <row r="134" spans="1:11" ht="117.75" customHeight="1" x14ac:dyDescent="0.25">
      <c r="A134" s="194" t="s">
        <v>110</v>
      </c>
      <c r="B134" s="194"/>
      <c r="C134" s="194"/>
      <c r="D134" s="194"/>
      <c r="E134" s="194"/>
      <c r="F134" s="194"/>
      <c r="G134" s="194"/>
      <c r="H134" s="194"/>
      <c r="I134" s="194"/>
      <c r="J134" s="194"/>
      <c r="K134" s="194"/>
    </row>
    <row r="135" spans="1:11" x14ac:dyDescent="0.2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</row>
    <row r="136" spans="1:1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</row>
    <row r="137" spans="1:11" x14ac:dyDescent="0.25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</row>
    <row r="138" spans="1:1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</row>
    <row r="139" spans="1:11" x14ac:dyDescent="0.25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</row>
    <row r="140" spans="1:1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</row>
    <row r="141" spans="1:11" x14ac:dyDescent="0.25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</row>
    <row r="142" spans="1:11" x14ac:dyDescent="0.25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</row>
    <row r="143" spans="1:1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</row>
  </sheetData>
  <mergeCells count="416">
    <mergeCell ref="A75:C75"/>
    <mergeCell ref="D75:E75"/>
    <mergeCell ref="F75:G75"/>
    <mergeCell ref="I75:K75"/>
    <mergeCell ref="A8:J8"/>
    <mergeCell ref="A9:I9"/>
    <mergeCell ref="A10:I10"/>
    <mergeCell ref="A11:J11"/>
    <mergeCell ref="A12:J12"/>
    <mergeCell ref="A19:C19"/>
    <mergeCell ref="D19:E19"/>
    <mergeCell ref="F19:G19"/>
    <mergeCell ref="H19:J19"/>
    <mergeCell ref="A22:C22"/>
    <mergeCell ref="D22:E22"/>
    <mergeCell ref="F22:G22"/>
    <mergeCell ref="H22:J22"/>
    <mergeCell ref="A24:J24"/>
    <mergeCell ref="A26:J26"/>
    <mergeCell ref="A20:C20"/>
    <mergeCell ref="D20:E20"/>
    <mergeCell ref="F20:G20"/>
    <mergeCell ref="H20:J20"/>
    <mergeCell ref="A21:C21"/>
    <mergeCell ref="A2:J2"/>
    <mergeCell ref="A3:J3"/>
    <mergeCell ref="A4:J4"/>
    <mergeCell ref="A5:I5"/>
    <mergeCell ref="A6:J6"/>
    <mergeCell ref="A7:J7"/>
    <mergeCell ref="A18:C18"/>
    <mergeCell ref="D18:E18"/>
    <mergeCell ref="F18:G18"/>
    <mergeCell ref="H18:J18"/>
    <mergeCell ref="A13:J13"/>
    <mergeCell ref="A14:J14"/>
    <mergeCell ref="A15:J15"/>
    <mergeCell ref="A17:C17"/>
    <mergeCell ref="D17:E17"/>
    <mergeCell ref="F17:G17"/>
    <mergeCell ref="H17:J17"/>
    <mergeCell ref="D21:E21"/>
    <mergeCell ref="F21:G21"/>
    <mergeCell ref="H21:J21"/>
    <mergeCell ref="A30:C30"/>
    <mergeCell ref="D30:E30"/>
    <mergeCell ref="F30:G30"/>
    <mergeCell ref="I30:K30"/>
    <mergeCell ref="A31:C31"/>
    <mergeCell ref="D31:E31"/>
    <mergeCell ref="F31:G31"/>
    <mergeCell ref="I31:K31"/>
    <mergeCell ref="A28:C28"/>
    <mergeCell ref="D28:E28"/>
    <mergeCell ref="F28:G28"/>
    <mergeCell ref="I28:K28"/>
    <mergeCell ref="A29:C29"/>
    <mergeCell ref="D29:E29"/>
    <mergeCell ref="F29:G29"/>
    <mergeCell ref="I29:K29"/>
    <mergeCell ref="A34:C34"/>
    <mergeCell ref="D34:E34"/>
    <mergeCell ref="F34:G34"/>
    <mergeCell ref="I34:K34"/>
    <mergeCell ref="A35:C35"/>
    <mergeCell ref="D35:E35"/>
    <mergeCell ref="F35:G35"/>
    <mergeCell ref="I35:K35"/>
    <mergeCell ref="A32:C32"/>
    <mergeCell ref="D32:E32"/>
    <mergeCell ref="F32:G32"/>
    <mergeCell ref="I32:K32"/>
    <mergeCell ref="A33:C33"/>
    <mergeCell ref="D33:E33"/>
    <mergeCell ref="F33:G33"/>
    <mergeCell ref="I33:K33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I52:K52"/>
    <mergeCell ref="I53:K53"/>
    <mergeCell ref="I54:K54"/>
    <mergeCell ref="I55:K55"/>
    <mergeCell ref="I56:K56"/>
    <mergeCell ref="A57:C57"/>
    <mergeCell ref="D57:E57"/>
    <mergeCell ref="F57:G57"/>
    <mergeCell ref="I57:K57"/>
    <mergeCell ref="A52:C52"/>
    <mergeCell ref="D52:E52"/>
    <mergeCell ref="F52:G52"/>
    <mergeCell ref="A53:C53"/>
    <mergeCell ref="D53:E53"/>
    <mergeCell ref="F53:G53"/>
    <mergeCell ref="A54:C54"/>
    <mergeCell ref="D54:E54"/>
    <mergeCell ref="F54:G54"/>
    <mergeCell ref="A58:C58"/>
    <mergeCell ref="D58:E58"/>
    <mergeCell ref="F58:G58"/>
    <mergeCell ref="I58:K58"/>
    <mergeCell ref="A55:C55"/>
    <mergeCell ref="D55:E55"/>
    <mergeCell ref="F55:G55"/>
    <mergeCell ref="A56:C56"/>
    <mergeCell ref="D56:E56"/>
    <mergeCell ref="F56:G56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90:K90"/>
    <mergeCell ref="A91:K91"/>
    <mergeCell ref="A92:C92"/>
    <mergeCell ref="D92:E92"/>
    <mergeCell ref="F92:G92"/>
    <mergeCell ref="I92:K92"/>
    <mergeCell ref="A84:C84"/>
    <mergeCell ref="D84:E84"/>
    <mergeCell ref="F84:G84"/>
    <mergeCell ref="I84:K84"/>
    <mergeCell ref="A87:C87"/>
    <mergeCell ref="D87:E87"/>
    <mergeCell ref="F87:G87"/>
    <mergeCell ref="I87:K87"/>
    <mergeCell ref="A85:C85"/>
    <mergeCell ref="A86:C86"/>
    <mergeCell ref="D85:E85"/>
    <mergeCell ref="D86:E86"/>
    <mergeCell ref="F85:G85"/>
    <mergeCell ref="F86:G86"/>
    <mergeCell ref="I85:K85"/>
    <mergeCell ref="I86:K86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8:K98"/>
    <mergeCell ref="A100:C100"/>
    <mergeCell ref="D100:E100"/>
    <mergeCell ref="F100:G100"/>
    <mergeCell ref="I100:K100"/>
    <mergeCell ref="A101:C101"/>
    <mergeCell ref="D101:E101"/>
    <mergeCell ref="F101:G101"/>
    <mergeCell ref="A102:C102"/>
    <mergeCell ref="I101:K101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D102:E102"/>
    <mergeCell ref="F102:G102"/>
    <mergeCell ref="A103:C103"/>
    <mergeCell ref="D103:E103"/>
    <mergeCell ref="F103:G103"/>
    <mergeCell ref="I103:K103"/>
    <mergeCell ref="I102:K102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0:C110"/>
    <mergeCell ref="D110:E110"/>
    <mergeCell ref="F110:G110"/>
    <mergeCell ref="I110:K110"/>
    <mergeCell ref="A112:C112"/>
    <mergeCell ref="D112:E112"/>
    <mergeCell ref="F112:G112"/>
    <mergeCell ref="I112:K112"/>
    <mergeCell ref="A111:C111"/>
    <mergeCell ref="D111:E111"/>
    <mergeCell ref="F111:G111"/>
    <mergeCell ref="I111:K111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F122:G122"/>
    <mergeCell ref="I122:K122"/>
    <mergeCell ref="A123:C123"/>
    <mergeCell ref="D123:E123"/>
    <mergeCell ref="F123:G123"/>
    <mergeCell ref="I123:K123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22:C122"/>
    <mergeCell ref="D122:E122"/>
    <mergeCell ref="A142:K142"/>
    <mergeCell ref="A143:K143"/>
    <mergeCell ref="A136:K136"/>
    <mergeCell ref="A137:K137"/>
    <mergeCell ref="A138:K138"/>
    <mergeCell ref="A139:K139"/>
    <mergeCell ref="A140:K140"/>
    <mergeCell ref="A141:K141"/>
    <mergeCell ref="A125:K125"/>
    <mergeCell ref="A126:K126"/>
    <mergeCell ref="A127:K127"/>
    <mergeCell ref="A133:K133"/>
    <mergeCell ref="A134:K134"/>
    <mergeCell ref="A135:K135"/>
    <mergeCell ref="A129:J129"/>
    <mergeCell ref="A130:K130"/>
    <mergeCell ref="A131:K131"/>
  </mergeCells>
  <pageMargins left="0.78740157480314965" right="0" top="0" bottom="0" header="0.31496062992125984" footer="0.31496062992125984"/>
  <pageSetup paperSize="9" scale="70" fitToHeight="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workbookViewId="0">
      <selection activeCell="A134" sqref="A134:K134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228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91"/>
    </row>
    <row r="11" spans="1:10" ht="51" customHeight="1" x14ac:dyDescent="0.25">
      <c r="A11" s="265" t="s">
        <v>229</v>
      </c>
      <c r="B11" s="266"/>
      <c r="C11" s="266"/>
      <c r="D11" s="266"/>
      <c r="E11" s="266"/>
      <c r="F11" s="266"/>
      <c r="G11" s="266"/>
      <c r="H11" s="266"/>
      <c r="I11" s="266"/>
      <c r="J11" s="267"/>
    </row>
    <row r="12" spans="1:10" ht="15.75" x14ac:dyDescent="0.25">
      <c r="A12" s="288" t="s">
        <v>192</v>
      </c>
      <c r="B12" s="289"/>
      <c r="C12" s="289"/>
      <c r="D12" s="289"/>
      <c r="E12" s="289"/>
      <c r="F12" s="289"/>
      <c r="G12" s="289"/>
      <c r="H12" s="289"/>
      <c r="I12" s="289"/>
      <c r="J12" s="289"/>
    </row>
    <row r="13" spans="1:10" ht="63" customHeight="1" x14ac:dyDescent="0.25">
      <c r="A13" s="159" t="s">
        <v>193</v>
      </c>
      <c r="B13" s="160"/>
      <c r="C13" s="160"/>
      <c r="D13" s="160"/>
      <c r="E13" s="160"/>
      <c r="F13" s="160"/>
      <c r="G13" s="160"/>
      <c r="H13" s="160"/>
      <c r="I13" s="160"/>
      <c r="J13" s="226"/>
    </row>
    <row r="14" spans="1:10" ht="22.5" customHeight="1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9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156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90"/>
      <c r="C17" s="90"/>
      <c r="D17" s="90"/>
      <c r="E17" s="90"/>
      <c r="F17" s="90"/>
      <c r="G17" s="90"/>
      <c r="H17" s="90"/>
      <c r="I17" s="90"/>
      <c r="J17" s="90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8652573.9399999995</v>
      </c>
      <c r="E19" s="227"/>
      <c r="F19" s="227">
        <f>D19+H19</f>
        <v>8652573.9399999995</v>
      </c>
      <c r="G19" s="228"/>
      <c r="H19" s="172"/>
      <c r="I19" s="227"/>
      <c r="J19" s="227"/>
    </row>
    <row r="20" spans="1:11" x14ac:dyDescent="0.25">
      <c r="A20" s="153" t="s">
        <v>8</v>
      </c>
      <c r="B20" s="154"/>
      <c r="C20" s="154"/>
      <c r="D20" s="227">
        <v>302600</v>
      </c>
      <c r="E20" s="227"/>
      <c r="F20" s="227">
        <f>D20+H20</f>
        <v>302600</v>
      </c>
      <c r="G20" s="228"/>
      <c r="H20" s="227"/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/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936878.1</v>
      </c>
      <c r="E22" s="227"/>
      <c r="F22" s="227">
        <f>D22+H22</f>
        <v>936878.1</v>
      </c>
      <c r="G22" s="228"/>
      <c r="H22" s="172"/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9892052.0399999991</v>
      </c>
      <c r="E23" s="163"/>
      <c r="F23" s="167">
        <f>D23+H23</f>
        <v>9892052.0399999991</v>
      </c>
      <c r="G23" s="163"/>
      <c r="H23" s="168">
        <f>H19+H20+H21+H22</f>
        <v>0</v>
      </c>
      <c r="I23" s="167"/>
      <c r="J23" s="167"/>
    </row>
    <row r="24" spans="1:11" ht="15.75" x14ac:dyDescent="0.25">
      <c r="A24" s="81"/>
      <c r="B24" s="82"/>
      <c r="C24" s="82"/>
      <c r="D24" s="51"/>
      <c r="E24" s="83"/>
      <c r="F24" s="51"/>
      <c r="G24" s="83"/>
      <c r="H24" s="84"/>
      <c r="I24" s="51"/>
      <c r="J24" s="51"/>
    </row>
    <row r="25" spans="1:11" ht="15.75" x14ac:dyDescent="0.25">
      <c r="A25" s="224" t="s">
        <v>178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89"/>
      <c r="B28" s="89"/>
      <c r="C28" s="89"/>
      <c r="D28" s="89"/>
      <c r="E28" s="89"/>
      <c r="F28" s="89"/>
      <c r="G28" s="89"/>
      <c r="H28" s="89"/>
      <c r="I28" s="89"/>
      <c r="J28" s="89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85" t="s">
        <v>14</v>
      </c>
      <c r="I29" s="188" t="s">
        <v>13</v>
      </c>
      <c r="J29" s="229"/>
      <c r="K29" s="230"/>
    </row>
    <row r="30" spans="1:11" s="7" customFormat="1" ht="52.5" customHeight="1" x14ac:dyDescent="0.25">
      <c r="A30" s="231" t="s">
        <v>15</v>
      </c>
      <c r="B30" s="231"/>
      <c r="C30" s="231"/>
      <c r="D30" s="129">
        <v>3544901.96</v>
      </c>
      <c r="E30" s="130"/>
      <c r="F30" s="129">
        <f>D30+H30</f>
        <v>3544358.53</v>
      </c>
      <c r="G30" s="164"/>
      <c r="H30" s="75">
        <v>-543.42999999999995</v>
      </c>
      <c r="I30" s="207" t="s">
        <v>230</v>
      </c>
      <c r="J30" s="208"/>
      <c r="K30" s="209"/>
    </row>
    <row r="31" spans="1:11" s="7" customFormat="1" ht="36.75" customHeight="1" x14ac:dyDescent="0.25">
      <c r="A31" s="217" t="s">
        <v>16</v>
      </c>
      <c r="B31" s="218"/>
      <c r="C31" s="219"/>
      <c r="D31" s="185">
        <v>1070560.3799999999</v>
      </c>
      <c r="E31" s="186"/>
      <c r="F31" s="129">
        <f>D31+H31</f>
        <v>1070396.2599999998</v>
      </c>
      <c r="G31" s="164"/>
      <c r="H31" s="75">
        <v>-164.12</v>
      </c>
      <c r="I31" s="207" t="s">
        <v>227</v>
      </c>
      <c r="J31" s="208"/>
      <c r="K31" s="209"/>
    </row>
    <row r="32" spans="1:11" s="7" customFormat="1" x14ac:dyDescent="0.25">
      <c r="A32" s="231" t="s">
        <v>18</v>
      </c>
      <c r="B32" s="231"/>
      <c r="C32" s="231"/>
      <c r="D32" s="129">
        <f>SUM(D33:E39)</f>
        <v>26406.519999999997</v>
      </c>
      <c r="E32" s="130"/>
      <c r="F32" s="129">
        <f>D32+H32</f>
        <v>26354.069999999996</v>
      </c>
      <c r="G32" s="130"/>
      <c r="H32" s="92">
        <f>SUM(H33:H39)</f>
        <v>-52.45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19">
        <f t="shared" ref="F33:F39" si="0">D33+H33</f>
        <v>5000</v>
      </c>
      <c r="G33" s="145"/>
      <c r="H33" s="21"/>
      <c r="I33" s="181"/>
      <c r="J33" s="181"/>
      <c r="K33" s="181"/>
    </row>
    <row r="34" spans="1:11" s="7" customFormat="1" ht="20.25" customHeight="1" x14ac:dyDescent="0.25">
      <c r="A34" s="205" t="s">
        <v>27</v>
      </c>
      <c r="B34" s="232"/>
      <c r="C34" s="233"/>
      <c r="D34" s="119">
        <v>15485.6</v>
      </c>
      <c r="E34" s="120"/>
      <c r="F34" s="119">
        <f t="shared" si="0"/>
        <v>15485.6</v>
      </c>
      <c r="G34" s="145"/>
      <c r="H34" s="62"/>
      <c r="I34" s="220"/>
      <c r="J34" s="221"/>
      <c r="K34" s="222"/>
    </row>
    <row r="35" spans="1:11" s="7" customFormat="1" ht="17.25" customHeight="1" x14ac:dyDescent="0.25">
      <c r="A35" s="205" t="s">
        <v>28</v>
      </c>
      <c r="B35" s="232"/>
      <c r="C35" s="233"/>
      <c r="D35" s="119">
        <v>0</v>
      </c>
      <c r="E35" s="120"/>
      <c r="F35" s="119">
        <f t="shared" si="0"/>
        <v>0</v>
      </c>
      <c r="G35" s="145"/>
      <c r="H35" s="62"/>
      <c r="I35" s="220"/>
      <c r="J35" s="221"/>
      <c r="K35" s="222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19">
        <f t="shared" si="0"/>
        <v>2640</v>
      </c>
      <c r="G36" s="145"/>
      <c r="H36" s="77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19">
        <f t="shared" si="0"/>
        <v>1320</v>
      </c>
      <c r="G37" s="145"/>
      <c r="H37" s="77"/>
      <c r="I37" s="181"/>
      <c r="J37" s="181"/>
      <c r="K37" s="181"/>
    </row>
    <row r="38" spans="1:11" s="7" customFormat="1" ht="27.75" customHeight="1" x14ac:dyDescent="0.25">
      <c r="A38" s="202" t="s">
        <v>31</v>
      </c>
      <c r="B38" s="234"/>
      <c r="C38" s="235"/>
      <c r="D38" s="119">
        <v>1674</v>
      </c>
      <c r="E38" s="120"/>
      <c r="F38" s="119">
        <f t="shared" si="0"/>
        <v>1674</v>
      </c>
      <c r="G38" s="145"/>
      <c r="H38" s="62"/>
      <c r="I38" s="220"/>
      <c r="J38" s="221"/>
      <c r="K38" s="222"/>
    </row>
    <row r="39" spans="1:11" s="7" customFormat="1" ht="35.25" customHeight="1" x14ac:dyDescent="0.25">
      <c r="A39" s="205" t="s">
        <v>32</v>
      </c>
      <c r="B39" s="232"/>
      <c r="C39" s="233"/>
      <c r="D39" s="119">
        <v>286.92</v>
      </c>
      <c r="E39" s="120"/>
      <c r="F39" s="119">
        <f t="shared" si="0"/>
        <v>234.47000000000003</v>
      </c>
      <c r="G39" s="145"/>
      <c r="H39" s="77">
        <v>-52.45</v>
      </c>
      <c r="I39" s="207" t="s">
        <v>194</v>
      </c>
      <c r="J39" s="208"/>
      <c r="K39" s="209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585282</v>
      </c>
      <c r="E40" s="130"/>
      <c r="F40" s="129">
        <f>H40+D40</f>
        <v>585282</v>
      </c>
      <c r="G40" s="130"/>
      <c r="H40" s="92">
        <f>SUM(H41:H42)</f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19">
        <f t="shared" ref="F41:F42" si="1">H41+D41</f>
        <v>579876</v>
      </c>
      <c r="G41" s="145"/>
      <c r="H41" s="93"/>
      <c r="I41" s="124"/>
      <c r="J41" s="189"/>
      <c r="K41" s="125"/>
    </row>
    <row r="42" spans="1:11" s="7" customFormat="1" ht="30.75" customHeight="1" x14ac:dyDescent="0.25">
      <c r="A42" s="202" t="s">
        <v>34</v>
      </c>
      <c r="B42" s="203"/>
      <c r="C42" s="204"/>
      <c r="D42" s="119">
        <v>5406</v>
      </c>
      <c r="E42" s="120"/>
      <c r="F42" s="119">
        <f t="shared" si="1"/>
        <v>5406</v>
      </c>
      <c r="G42" s="145"/>
      <c r="H42" s="62"/>
      <c r="I42" s="220"/>
      <c r="J42" s="221"/>
      <c r="K42" s="222"/>
    </row>
    <row r="43" spans="1:11" s="7" customFormat="1" ht="39" customHeight="1" x14ac:dyDescent="0.25">
      <c r="A43" s="217" t="s">
        <v>19</v>
      </c>
      <c r="B43" s="218"/>
      <c r="C43" s="219"/>
      <c r="D43" s="129">
        <f>SUM(D44:E53)</f>
        <v>691756.99</v>
      </c>
      <c r="E43" s="130"/>
      <c r="F43" s="129">
        <f>D43+H43</f>
        <v>696481.99</v>
      </c>
      <c r="G43" s="130"/>
      <c r="H43" s="92">
        <f>SUM(H44:H57)</f>
        <v>4725</v>
      </c>
      <c r="I43" s="207"/>
      <c r="J43" s="208"/>
      <c r="K43" s="209"/>
    </row>
    <row r="44" spans="1:11" s="7" customFormat="1" ht="29.25" customHeight="1" x14ac:dyDescent="0.25">
      <c r="A44" s="202" t="s">
        <v>36</v>
      </c>
      <c r="B44" s="203"/>
      <c r="C44" s="204"/>
      <c r="D44" s="140">
        <v>22826</v>
      </c>
      <c r="E44" s="141"/>
      <c r="F44" s="119">
        <f t="shared" ref="F44:F57" si="2">D44+H44</f>
        <v>22826</v>
      </c>
      <c r="G44" s="145"/>
      <c r="H44" s="21"/>
      <c r="I44" s="220"/>
      <c r="J44" s="221"/>
      <c r="K44" s="222"/>
    </row>
    <row r="45" spans="1:11" s="7" customFormat="1" ht="19.5" customHeight="1" x14ac:dyDescent="0.25">
      <c r="A45" s="202" t="s">
        <v>37</v>
      </c>
      <c r="B45" s="203"/>
      <c r="C45" s="204"/>
      <c r="D45" s="140">
        <v>36200</v>
      </c>
      <c r="E45" s="141"/>
      <c r="F45" s="119">
        <f t="shared" si="2"/>
        <v>36200</v>
      </c>
      <c r="G45" s="145"/>
      <c r="H45" s="62"/>
      <c r="I45" s="220"/>
      <c r="J45" s="221"/>
      <c r="K45" s="222"/>
    </row>
    <row r="46" spans="1:11" s="7" customFormat="1" ht="51.75" customHeight="1" x14ac:dyDescent="0.25">
      <c r="A46" s="202" t="s">
        <v>135</v>
      </c>
      <c r="B46" s="203"/>
      <c r="C46" s="204"/>
      <c r="D46" s="140">
        <v>19500</v>
      </c>
      <c r="E46" s="141"/>
      <c r="F46" s="119">
        <f t="shared" si="2"/>
        <v>19500</v>
      </c>
      <c r="G46" s="145"/>
      <c r="H46" s="22"/>
      <c r="I46" s="220"/>
      <c r="J46" s="221"/>
      <c r="K46" s="222"/>
    </row>
    <row r="47" spans="1:11" s="7" customFormat="1" ht="30.75" customHeight="1" x14ac:dyDescent="0.25">
      <c r="A47" s="202" t="s">
        <v>39</v>
      </c>
      <c r="B47" s="203"/>
      <c r="C47" s="204"/>
      <c r="D47" s="140">
        <v>6000</v>
      </c>
      <c r="E47" s="141"/>
      <c r="F47" s="119">
        <f t="shared" si="2"/>
        <v>6000</v>
      </c>
      <c r="G47" s="145"/>
      <c r="H47" s="22"/>
      <c r="I47" s="220"/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119">
        <f t="shared" si="2"/>
        <v>108303.35</v>
      </c>
      <c r="G48" s="145"/>
      <c r="H48" s="21"/>
      <c r="I48" s="236"/>
      <c r="J48" s="237"/>
      <c r="K48" s="238"/>
    </row>
    <row r="49" spans="1:11" s="7" customFormat="1" ht="42" customHeight="1" x14ac:dyDescent="0.25">
      <c r="A49" s="202" t="s">
        <v>42</v>
      </c>
      <c r="B49" s="203"/>
      <c r="C49" s="204"/>
      <c r="D49" s="140">
        <v>60001.2</v>
      </c>
      <c r="E49" s="141"/>
      <c r="F49" s="119">
        <f t="shared" si="2"/>
        <v>64726.2</v>
      </c>
      <c r="G49" s="145"/>
      <c r="H49" s="62">
        <v>4725</v>
      </c>
      <c r="I49" s="220" t="s">
        <v>175</v>
      </c>
      <c r="J49" s="221"/>
      <c r="K49" s="222"/>
    </row>
    <row r="50" spans="1:11" s="7" customFormat="1" ht="23.25" customHeight="1" x14ac:dyDescent="0.25">
      <c r="A50" s="202" t="s">
        <v>35</v>
      </c>
      <c r="B50" s="203"/>
      <c r="C50" s="204"/>
      <c r="D50" s="140">
        <v>400</v>
      </c>
      <c r="E50" s="141"/>
      <c r="F50" s="119">
        <f t="shared" si="2"/>
        <v>400</v>
      </c>
      <c r="G50" s="145"/>
      <c r="H50" s="77"/>
      <c r="I50" s="220"/>
      <c r="J50" s="221"/>
      <c r="K50" s="222"/>
    </row>
    <row r="51" spans="1:11" s="7" customFormat="1" ht="26.25" customHeight="1" x14ac:dyDescent="0.25">
      <c r="A51" s="202" t="s">
        <v>43</v>
      </c>
      <c r="B51" s="203"/>
      <c r="C51" s="204"/>
      <c r="D51" s="140">
        <v>20000</v>
      </c>
      <c r="E51" s="141"/>
      <c r="F51" s="119">
        <f t="shared" si="2"/>
        <v>20000</v>
      </c>
      <c r="G51" s="145"/>
      <c r="H51" s="22"/>
      <c r="I51" s="207"/>
      <c r="J51" s="208"/>
      <c r="K51" s="209"/>
    </row>
    <row r="52" spans="1:11" s="7" customFormat="1" ht="36.75" customHeight="1" x14ac:dyDescent="0.25">
      <c r="A52" s="202" t="s">
        <v>78</v>
      </c>
      <c r="B52" s="210"/>
      <c r="C52" s="211"/>
      <c r="D52" s="140">
        <v>13246</v>
      </c>
      <c r="E52" s="141"/>
      <c r="F52" s="119">
        <f t="shared" si="2"/>
        <v>13246</v>
      </c>
      <c r="G52" s="145"/>
      <c r="H52" s="22"/>
      <c r="I52" s="207"/>
      <c r="J52" s="208"/>
      <c r="K52" s="209"/>
    </row>
    <row r="53" spans="1:11" s="7" customFormat="1" ht="48" customHeight="1" x14ac:dyDescent="0.25">
      <c r="A53" s="202" t="s">
        <v>123</v>
      </c>
      <c r="B53" s="203"/>
      <c r="C53" s="204"/>
      <c r="D53" s="140">
        <f>D54+D55+D56+D57</f>
        <v>405280.44</v>
      </c>
      <c r="E53" s="141"/>
      <c r="F53" s="119">
        <f t="shared" si="2"/>
        <v>405280.44</v>
      </c>
      <c r="G53" s="145"/>
      <c r="H53" s="22"/>
      <c r="I53" s="207"/>
      <c r="J53" s="208"/>
      <c r="K53" s="209"/>
    </row>
    <row r="54" spans="1:11" s="7" customFormat="1" ht="24.75" customHeight="1" x14ac:dyDescent="0.25">
      <c r="A54" s="202" t="s">
        <v>120</v>
      </c>
      <c r="B54" s="210"/>
      <c r="C54" s="211"/>
      <c r="D54" s="140">
        <v>189230.7</v>
      </c>
      <c r="E54" s="212"/>
      <c r="F54" s="119">
        <f t="shared" si="2"/>
        <v>189230.7</v>
      </c>
      <c r="G54" s="145"/>
      <c r="H54" s="22"/>
      <c r="I54" s="207"/>
      <c r="J54" s="208"/>
      <c r="K54" s="209"/>
    </row>
    <row r="55" spans="1:11" s="7" customFormat="1" ht="24.75" customHeight="1" x14ac:dyDescent="0.25">
      <c r="A55" s="202" t="s">
        <v>121</v>
      </c>
      <c r="B55" s="210"/>
      <c r="C55" s="211"/>
      <c r="D55" s="140">
        <v>156034.94</v>
      </c>
      <c r="E55" s="212"/>
      <c r="F55" s="119">
        <f t="shared" si="2"/>
        <v>156034.94</v>
      </c>
      <c r="G55" s="145"/>
      <c r="H55" s="22"/>
      <c r="I55" s="207"/>
      <c r="J55" s="208"/>
      <c r="K55" s="209"/>
    </row>
    <row r="56" spans="1:11" s="7" customFormat="1" ht="15" customHeight="1" x14ac:dyDescent="0.25">
      <c r="A56" s="202" t="s">
        <v>122</v>
      </c>
      <c r="B56" s="210"/>
      <c r="C56" s="211"/>
      <c r="D56" s="140">
        <v>40246.26</v>
      </c>
      <c r="E56" s="212"/>
      <c r="F56" s="119">
        <f t="shared" si="2"/>
        <v>40246.26</v>
      </c>
      <c r="G56" s="145"/>
      <c r="H56" s="22"/>
      <c r="I56" s="207"/>
      <c r="J56" s="208"/>
      <c r="K56" s="209"/>
    </row>
    <row r="57" spans="1:11" s="7" customFormat="1" ht="15" customHeight="1" x14ac:dyDescent="0.25">
      <c r="A57" s="202" t="s">
        <v>104</v>
      </c>
      <c r="B57" s="210"/>
      <c r="C57" s="211"/>
      <c r="D57" s="140">
        <v>19768.54</v>
      </c>
      <c r="E57" s="212"/>
      <c r="F57" s="119">
        <f t="shared" si="2"/>
        <v>19768.54</v>
      </c>
      <c r="G57" s="145"/>
      <c r="H57" s="22"/>
      <c r="I57" s="207"/>
      <c r="J57" s="208"/>
      <c r="K57" s="209"/>
    </row>
    <row r="58" spans="1:11" s="7" customFormat="1" ht="30.75" customHeight="1" x14ac:dyDescent="0.25">
      <c r="A58" s="217" t="s">
        <v>20</v>
      </c>
      <c r="B58" s="218"/>
      <c r="C58" s="219"/>
      <c r="D58" s="129">
        <f>SUM(D59:E70)</f>
        <v>1870203.28</v>
      </c>
      <c r="E58" s="130"/>
      <c r="F58" s="129">
        <f>D58+H58</f>
        <v>1870203.28</v>
      </c>
      <c r="G58" s="130"/>
      <c r="H58" s="92">
        <f>SUM(H59:H70)</f>
        <v>0</v>
      </c>
      <c r="I58" s="181"/>
      <c r="J58" s="181"/>
      <c r="K58" s="181"/>
    </row>
    <row r="59" spans="1:11" s="7" customFormat="1" ht="52.5" customHeight="1" x14ac:dyDescent="0.25">
      <c r="A59" s="202" t="s">
        <v>84</v>
      </c>
      <c r="B59" s="203"/>
      <c r="C59" s="204"/>
      <c r="D59" s="270">
        <v>69524</v>
      </c>
      <c r="E59" s="271"/>
      <c r="F59" s="270">
        <f t="shared" ref="F59:F70" si="3">D59+H59</f>
        <v>69524</v>
      </c>
      <c r="G59" s="272"/>
      <c r="H59" s="78"/>
      <c r="I59" s="220"/>
      <c r="J59" s="221"/>
      <c r="K59" s="222"/>
    </row>
    <row r="60" spans="1:11" s="7" customFormat="1" ht="21.75" customHeight="1" x14ac:dyDescent="0.25">
      <c r="A60" s="202" t="s">
        <v>46</v>
      </c>
      <c r="B60" s="203"/>
      <c r="C60" s="204"/>
      <c r="D60" s="270">
        <v>21744</v>
      </c>
      <c r="E60" s="271"/>
      <c r="F60" s="270">
        <f t="shared" si="3"/>
        <v>21744</v>
      </c>
      <c r="G60" s="272"/>
      <c r="H60" s="35"/>
      <c r="I60" s="220"/>
      <c r="J60" s="221"/>
      <c r="K60" s="222"/>
    </row>
    <row r="61" spans="1:11" s="7" customFormat="1" ht="29.25" customHeight="1" x14ac:dyDescent="0.25">
      <c r="A61" s="202" t="s">
        <v>45</v>
      </c>
      <c r="B61" s="203"/>
      <c r="C61" s="204"/>
      <c r="D61" s="270">
        <v>11700</v>
      </c>
      <c r="E61" s="271"/>
      <c r="F61" s="270">
        <f t="shared" si="3"/>
        <v>11700</v>
      </c>
      <c r="G61" s="272"/>
      <c r="H61" s="35"/>
      <c r="I61" s="220"/>
      <c r="J61" s="221"/>
      <c r="K61" s="222"/>
    </row>
    <row r="62" spans="1:11" s="7" customFormat="1" ht="28.5" customHeight="1" x14ac:dyDescent="0.25">
      <c r="A62" s="202" t="s">
        <v>47</v>
      </c>
      <c r="B62" s="203"/>
      <c r="C62" s="204"/>
      <c r="D62" s="270">
        <v>3545.8</v>
      </c>
      <c r="E62" s="271"/>
      <c r="F62" s="270">
        <f t="shared" si="3"/>
        <v>3545.8</v>
      </c>
      <c r="G62" s="272"/>
      <c r="H62" s="78"/>
      <c r="I62" s="220"/>
      <c r="J62" s="221"/>
      <c r="K62" s="222"/>
    </row>
    <row r="63" spans="1:11" s="7" customFormat="1" ht="68.25" customHeight="1" x14ac:dyDescent="0.25">
      <c r="A63" s="202" t="s">
        <v>48</v>
      </c>
      <c r="B63" s="203"/>
      <c r="C63" s="204"/>
      <c r="D63" s="270">
        <v>21957.439999999999</v>
      </c>
      <c r="E63" s="271"/>
      <c r="F63" s="270">
        <f t="shared" si="3"/>
        <v>21957.439999999999</v>
      </c>
      <c r="G63" s="272"/>
      <c r="H63" s="35"/>
      <c r="I63" s="213"/>
      <c r="J63" s="214"/>
      <c r="K63" s="215"/>
    </row>
    <row r="64" spans="1:11" s="7" customFormat="1" ht="46.5" customHeight="1" x14ac:dyDescent="0.25">
      <c r="A64" s="202" t="s">
        <v>49</v>
      </c>
      <c r="B64" s="203"/>
      <c r="C64" s="204"/>
      <c r="D64" s="270">
        <v>0</v>
      </c>
      <c r="E64" s="271"/>
      <c r="F64" s="270">
        <f t="shared" si="3"/>
        <v>0</v>
      </c>
      <c r="G64" s="272"/>
      <c r="H64" s="35"/>
      <c r="I64" s="220"/>
      <c r="J64" s="221"/>
      <c r="K64" s="222"/>
    </row>
    <row r="65" spans="1:11" s="7" customFormat="1" ht="21.75" customHeight="1" x14ac:dyDescent="0.25">
      <c r="A65" s="202" t="s">
        <v>50</v>
      </c>
      <c r="B65" s="203"/>
      <c r="C65" s="204"/>
      <c r="D65" s="270">
        <v>30000</v>
      </c>
      <c r="E65" s="271"/>
      <c r="F65" s="270">
        <f t="shared" si="3"/>
        <v>30000</v>
      </c>
      <c r="G65" s="272"/>
      <c r="H65" s="36"/>
      <c r="I65" s="124"/>
      <c r="J65" s="189"/>
      <c r="K65" s="125"/>
    </row>
    <row r="66" spans="1:11" s="7" customFormat="1" ht="17.25" customHeight="1" x14ac:dyDescent="0.25">
      <c r="A66" s="202" t="s">
        <v>51</v>
      </c>
      <c r="B66" s="203"/>
      <c r="C66" s="204"/>
      <c r="D66" s="270">
        <v>10245.76</v>
      </c>
      <c r="E66" s="271"/>
      <c r="F66" s="270">
        <f t="shared" si="3"/>
        <v>10245.76</v>
      </c>
      <c r="G66" s="272"/>
      <c r="H66" s="79"/>
      <c r="I66" s="220"/>
      <c r="J66" s="221"/>
      <c r="K66" s="222"/>
    </row>
    <row r="67" spans="1:11" s="7" customFormat="1" ht="24.75" customHeight="1" x14ac:dyDescent="0.25">
      <c r="A67" s="202" t="s">
        <v>52</v>
      </c>
      <c r="B67" s="203"/>
      <c r="C67" s="204"/>
      <c r="D67" s="270">
        <v>33523.199999999997</v>
      </c>
      <c r="E67" s="271"/>
      <c r="F67" s="270">
        <f t="shared" si="3"/>
        <v>33523.199999999997</v>
      </c>
      <c r="G67" s="272"/>
      <c r="H67" s="35"/>
      <c r="I67" s="220"/>
      <c r="J67" s="221"/>
      <c r="K67" s="222"/>
    </row>
    <row r="68" spans="1:11" s="7" customFormat="1" ht="26.25" customHeight="1" x14ac:dyDescent="0.25">
      <c r="A68" s="202" t="s">
        <v>53</v>
      </c>
      <c r="B68" s="203"/>
      <c r="C68" s="204"/>
      <c r="D68" s="270">
        <v>143893.07999999999</v>
      </c>
      <c r="E68" s="271"/>
      <c r="F68" s="270">
        <f t="shared" si="3"/>
        <v>143893.07999999999</v>
      </c>
      <c r="G68" s="272"/>
      <c r="H68" s="36"/>
      <c r="I68" s="220"/>
      <c r="J68" s="221"/>
      <c r="K68" s="222"/>
    </row>
    <row r="69" spans="1:11" s="7" customFormat="1" ht="18.75" customHeight="1" x14ac:dyDescent="0.25">
      <c r="A69" s="202" t="s">
        <v>63</v>
      </c>
      <c r="B69" s="203"/>
      <c r="C69" s="204"/>
      <c r="D69" s="270">
        <v>1520292</v>
      </c>
      <c r="E69" s="271"/>
      <c r="F69" s="270">
        <f t="shared" si="3"/>
        <v>1520292</v>
      </c>
      <c r="G69" s="272"/>
      <c r="H69" s="35"/>
      <c r="I69" s="220"/>
      <c r="J69" s="221"/>
      <c r="K69" s="222"/>
    </row>
    <row r="70" spans="1:11" s="7" customFormat="1" ht="19.5" customHeight="1" x14ac:dyDescent="0.25">
      <c r="A70" s="202" t="s">
        <v>64</v>
      </c>
      <c r="B70" s="203"/>
      <c r="C70" s="204"/>
      <c r="D70" s="270">
        <v>3778</v>
      </c>
      <c r="E70" s="271"/>
      <c r="F70" s="270">
        <f t="shared" si="3"/>
        <v>3778</v>
      </c>
      <c r="G70" s="272"/>
      <c r="H70" s="35"/>
      <c r="I70" s="220"/>
      <c r="J70" s="221"/>
      <c r="K70" s="222"/>
    </row>
    <row r="71" spans="1:11" s="7" customFormat="1" x14ac:dyDescent="0.25">
      <c r="A71" s="217" t="s">
        <v>21</v>
      </c>
      <c r="B71" s="218"/>
      <c r="C71" s="219"/>
      <c r="D71" s="129"/>
      <c r="E71" s="130"/>
      <c r="F71" s="193"/>
      <c r="G71" s="164"/>
      <c r="H71" s="93"/>
      <c r="I71" s="181"/>
      <c r="J71" s="181"/>
      <c r="K71" s="181"/>
    </row>
    <row r="72" spans="1:11" s="7" customFormat="1" ht="41.25" customHeight="1" x14ac:dyDescent="0.25">
      <c r="A72" s="217" t="s">
        <v>22</v>
      </c>
      <c r="B72" s="218"/>
      <c r="C72" s="219"/>
      <c r="D72" s="129">
        <f>SUM(D73:E78)</f>
        <v>241063</v>
      </c>
      <c r="E72" s="130"/>
      <c r="F72" s="129">
        <f>D72+H72</f>
        <v>272098</v>
      </c>
      <c r="G72" s="130"/>
      <c r="H72" s="92">
        <f>SUM(H73:H78)</f>
        <v>31035</v>
      </c>
      <c r="I72" s="181"/>
      <c r="J72" s="181"/>
      <c r="K72" s="181"/>
    </row>
    <row r="73" spans="1:11" s="7" customFormat="1" ht="33.75" customHeight="1" x14ac:dyDescent="0.25">
      <c r="A73" s="202" t="s">
        <v>54</v>
      </c>
      <c r="B73" s="203"/>
      <c r="C73" s="204"/>
      <c r="D73" s="119">
        <v>2600</v>
      </c>
      <c r="E73" s="120"/>
      <c r="F73" s="119">
        <f t="shared" ref="F73:F77" si="4">D73+H73</f>
        <v>2600</v>
      </c>
      <c r="G73" s="145"/>
      <c r="H73" s="22"/>
      <c r="I73" s="220"/>
      <c r="J73" s="221"/>
      <c r="K73" s="222"/>
    </row>
    <row r="74" spans="1:11" s="7" customFormat="1" ht="40.5" customHeight="1" x14ac:dyDescent="0.25">
      <c r="A74" s="202" t="s">
        <v>105</v>
      </c>
      <c r="B74" s="210"/>
      <c r="C74" s="211"/>
      <c r="D74" s="119">
        <v>20998</v>
      </c>
      <c r="E74" s="212"/>
      <c r="F74" s="119">
        <f t="shared" si="4"/>
        <v>20998</v>
      </c>
      <c r="G74" s="145"/>
      <c r="H74" s="22"/>
      <c r="I74" s="213"/>
      <c r="J74" s="214"/>
      <c r="K74" s="215"/>
    </row>
    <row r="75" spans="1:11" s="7" customFormat="1" ht="30" customHeight="1" x14ac:dyDescent="0.25">
      <c r="A75" s="202" t="s">
        <v>114</v>
      </c>
      <c r="B75" s="210"/>
      <c r="C75" s="211"/>
      <c r="D75" s="119">
        <v>8500</v>
      </c>
      <c r="E75" s="212"/>
      <c r="F75" s="119">
        <f t="shared" si="4"/>
        <v>8500</v>
      </c>
      <c r="G75" s="145"/>
      <c r="H75" s="22"/>
      <c r="I75" s="213"/>
      <c r="J75" s="214"/>
      <c r="K75" s="215"/>
    </row>
    <row r="76" spans="1:11" s="7" customFormat="1" ht="21" customHeight="1" x14ac:dyDescent="0.25">
      <c r="A76" s="202" t="s">
        <v>179</v>
      </c>
      <c r="B76" s="210"/>
      <c r="C76" s="211"/>
      <c r="D76" s="119">
        <v>197000</v>
      </c>
      <c r="E76" s="212"/>
      <c r="F76" s="119">
        <f t="shared" si="4"/>
        <v>197000</v>
      </c>
      <c r="G76" s="145"/>
      <c r="H76" s="62"/>
      <c r="I76" s="285"/>
      <c r="J76" s="286"/>
      <c r="K76" s="287"/>
    </row>
    <row r="77" spans="1:11" s="7" customFormat="1" ht="37.5" customHeight="1" x14ac:dyDescent="0.25">
      <c r="A77" s="202" t="s">
        <v>185</v>
      </c>
      <c r="B77" s="210"/>
      <c r="C77" s="211"/>
      <c r="D77" s="119">
        <v>11965</v>
      </c>
      <c r="E77" s="212"/>
      <c r="F77" s="119">
        <f t="shared" si="4"/>
        <v>28000</v>
      </c>
      <c r="G77" s="145"/>
      <c r="H77" s="62">
        <v>16035</v>
      </c>
      <c r="I77" s="220" t="s">
        <v>187</v>
      </c>
      <c r="J77" s="221"/>
      <c r="K77" s="222"/>
    </row>
    <row r="78" spans="1:11" s="7" customFormat="1" ht="37.5" customHeight="1" x14ac:dyDescent="0.25">
      <c r="A78" s="202" t="s">
        <v>186</v>
      </c>
      <c r="B78" s="210"/>
      <c r="C78" s="211"/>
      <c r="D78" s="119"/>
      <c r="E78" s="212"/>
      <c r="F78" s="119">
        <f t="shared" ref="F78" si="5">D78+H78</f>
        <v>15000</v>
      </c>
      <c r="G78" s="145"/>
      <c r="H78" s="62">
        <v>15000</v>
      </c>
      <c r="I78" s="220" t="s">
        <v>187</v>
      </c>
      <c r="J78" s="221"/>
      <c r="K78" s="222"/>
    </row>
    <row r="79" spans="1:11" s="7" customFormat="1" ht="32.25" customHeight="1" x14ac:dyDescent="0.25">
      <c r="A79" s="217" t="s">
        <v>23</v>
      </c>
      <c r="B79" s="218"/>
      <c r="C79" s="219"/>
      <c r="D79" s="129">
        <f>SUM(D80:E89)</f>
        <v>622399.81000000006</v>
      </c>
      <c r="E79" s="130"/>
      <c r="F79" s="129">
        <f>D79+H79</f>
        <v>587399.81000000006</v>
      </c>
      <c r="G79" s="130"/>
      <c r="H79" s="92">
        <f>SUM(H80:H89)</f>
        <v>-35000</v>
      </c>
      <c r="I79" s="181"/>
      <c r="J79" s="181"/>
      <c r="K79" s="181"/>
    </row>
    <row r="80" spans="1:11" s="7" customFormat="1" ht="15" customHeight="1" x14ac:dyDescent="0.25">
      <c r="A80" s="202" t="s">
        <v>56</v>
      </c>
      <c r="B80" s="203"/>
      <c r="C80" s="204"/>
      <c r="D80" s="119">
        <f>11140</f>
        <v>11140</v>
      </c>
      <c r="E80" s="120"/>
      <c r="F80" s="119">
        <f t="shared" ref="F80:F89" si="6">D80+H80</f>
        <v>11140</v>
      </c>
      <c r="G80" s="145"/>
      <c r="H80" s="21"/>
      <c r="I80" s="124"/>
      <c r="J80" s="189"/>
      <c r="K80" s="125"/>
    </row>
    <row r="81" spans="1:11" s="7" customFormat="1" ht="18" customHeight="1" x14ac:dyDescent="0.25">
      <c r="A81" s="202" t="s">
        <v>57</v>
      </c>
      <c r="B81" s="203"/>
      <c r="C81" s="204"/>
      <c r="D81" s="119">
        <v>44205.13</v>
      </c>
      <c r="E81" s="120"/>
      <c r="F81" s="119">
        <f t="shared" si="6"/>
        <v>44205.13</v>
      </c>
      <c r="G81" s="145"/>
      <c r="H81" s="62"/>
      <c r="I81" s="220"/>
      <c r="J81" s="221"/>
      <c r="K81" s="222"/>
    </row>
    <row r="82" spans="1:11" s="7" customFormat="1" ht="18" customHeight="1" x14ac:dyDescent="0.25">
      <c r="A82" s="202" t="s">
        <v>58</v>
      </c>
      <c r="B82" s="203"/>
      <c r="C82" s="204"/>
      <c r="D82" s="119">
        <v>3432</v>
      </c>
      <c r="E82" s="120"/>
      <c r="F82" s="119">
        <f t="shared" si="6"/>
        <v>3432</v>
      </c>
      <c r="G82" s="145"/>
      <c r="H82" s="62"/>
      <c r="I82" s="220"/>
      <c r="J82" s="221"/>
      <c r="K82" s="222"/>
    </row>
    <row r="83" spans="1:11" s="7" customFormat="1" ht="14.25" customHeight="1" x14ac:dyDescent="0.25">
      <c r="A83" s="202" t="s">
        <v>59</v>
      </c>
      <c r="B83" s="203"/>
      <c r="C83" s="204"/>
      <c r="D83" s="119">
        <v>9488.7199999999993</v>
      </c>
      <c r="E83" s="120"/>
      <c r="F83" s="119">
        <f t="shared" si="6"/>
        <v>9488.7199999999993</v>
      </c>
      <c r="G83" s="145"/>
      <c r="H83" s="73"/>
      <c r="I83" s="220"/>
      <c r="J83" s="221"/>
      <c r="K83" s="222"/>
    </row>
    <row r="84" spans="1:11" s="7" customFormat="1" ht="15" customHeight="1" x14ac:dyDescent="0.25">
      <c r="A84" s="202" t="s">
        <v>60</v>
      </c>
      <c r="B84" s="203"/>
      <c r="C84" s="204"/>
      <c r="D84" s="119">
        <v>1600</v>
      </c>
      <c r="E84" s="120"/>
      <c r="F84" s="119">
        <f t="shared" si="6"/>
        <v>1600</v>
      </c>
      <c r="G84" s="145"/>
      <c r="H84" s="74"/>
      <c r="I84" s="124"/>
      <c r="J84" s="189"/>
      <c r="K84" s="125"/>
    </row>
    <row r="85" spans="1:11" s="7" customFormat="1" ht="18.75" customHeight="1" x14ac:dyDescent="0.25">
      <c r="A85" s="202" t="s">
        <v>61</v>
      </c>
      <c r="B85" s="203"/>
      <c r="C85" s="204"/>
      <c r="D85" s="119">
        <v>299300</v>
      </c>
      <c r="E85" s="120"/>
      <c r="F85" s="119">
        <f t="shared" si="6"/>
        <v>299300</v>
      </c>
      <c r="G85" s="145"/>
      <c r="H85" s="62"/>
      <c r="I85" s="220"/>
      <c r="J85" s="221"/>
      <c r="K85" s="222"/>
    </row>
    <row r="86" spans="1:11" s="7" customFormat="1" ht="17.25" customHeight="1" x14ac:dyDescent="0.25">
      <c r="A86" s="202" t="s">
        <v>62</v>
      </c>
      <c r="B86" s="203"/>
      <c r="C86" s="204"/>
      <c r="D86" s="119">
        <v>28812</v>
      </c>
      <c r="E86" s="120"/>
      <c r="F86" s="119">
        <f t="shared" si="6"/>
        <v>28812</v>
      </c>
      <c r="G86" s="145"/>
      <c r="H86" s="62"/>
      <c r="I86" s="220"/>
      <c r="J86" s="221"/>
      <c r="K86" s="222"/>
    </row>
    <row r="87" spans="1:11" s="7" customFormat="1" ht="15" customHeight="1" x14ac:dyDescent="0.25">
      <c r="A87" s="202" t="s">
        <v>65</v>
      </c>
      <c r="B87" s="203"/>
      <c r="C87" s="204"/>
      <c r="D87" s="119">
        <v>11386.96</v>
      </c>
      <c r="E87" s="120"/>
      <c r="F87" s="119">
        <f t="shared" si="6"/>
        <v>11386.96</v>
      </c>
      <c r="G87" s="145"/>
      <c r="H87" s="73"/>
      <c r="I87" s="124"/>
      <c r="J87" s="189"/>
      <c r="K87" s="125"/>
    </row>
    <row r="88" spans="1:11" s="7" customFormat="1" ht="35.25" customHeight="1" x14ac:dyDescent="0.25">
      <c r="A88" s="202" t="s">
        <v>80</v>
      </c>
      <c r="B88" s="203"/>
      <c r="C88" s="204"/>
      <c r="D88" s="119">
        <v>210000</v>
      </c>
      <c r="E88" s="212"/>
      <c r="F88" s="119">
        <f t="shared" si="6"/>
        <v>175000</v>
      </c>
      <c r="G88" s="145"/>
      <c r="H88" s="62">
        <v>-35000</v>
      </c>
      <c r="I88" s="207" t="s">
        <v>194</v>
      </c>
      <c r="J88" s="208"/>
      <c r="K88" s="209"/>
    </row>
    <row r="89" spans="1:11" s="7" customFormat="1" ht="20.25" customHeight="1" x14ac:dyDescent="0.25">
      <c r="A89" s="202" t="s">
        <v>168</v>
      </c>
      <c r="B89" s="203"/>
      <c r="C89" s="204"/>
      <c r="D89" s="119">
        <v>3035</v>
      </c>
      <c r="E89" s="212"/>
      <c r="F89" s="119">
        <f t="shared" si="6"/>
        <v>3035</v>
      </c>
      <c r="G89" s="145"/>
      <c r="H89" s="62"/>
      <c r="I89" s="220"/>
      <c r="J89" s="221"/>
      <c r="K89" s="222"/>
    </row>
    <row r="90" spans="1:11" s="7" customFormat="1" x14ac:dyDescent="0.25">
      <c r="A90" s="135" t="s">
        <v>11</v>
      </c>
      <c r="B90" s="135"/>
      <c r="C90" s="135"/>
      <c r="D90" s="136">
        <f>D30+D31+D32+D40+D43+D58+D71+D72+D79</f>
        <v>8652573.9399999995</v>
      </c>
      <c r="E90" s="137"/>
      <c r="F90" s="136">
        <f>F30+F31+F32+F40+F43+F58+F71+F72+F79</f>
        <v>8652573.9399999995</v>
      </c>
      <c r="G90" s="137"/>
      <c r="H90" s="86">
        <f>H30+H31+H32+H40+H43+H58+H71+H72+H79</f>
        <v>0</v>
      </c>
      <c r="I90" s="171"/>
      <c r="J90" s="171"/>
      <c r="K90" s="171"/>
    </row>
    <row r="91" spans="1:11" s="7" customFormat="1" x14ac:dyDescent="0.25">
      <c r="A91" s="50"/>
      <c r="B91" s="50"/>
      <c r="C91" s="50"/>
      <c r="D91" s="51"/>
      <c r="E91" s="51"/>
      <c r="F91" s="51"/>
      <c r="G91" s="51"/>
      <c r="H91" s="51"/>
      <c r="I91" s="52"/>
      <c r="J91" s="52"/>
      <c r="K91" s="52"/>
    </row>
    <row r="93" spans="1:11" x14ac:dyDescent="0.25">
      <c r="A93" s="138" t="s">
        <v>24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8.25" customHeight="1" x14ac:dyDescent="0.25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</row>
    <row r="95" spans="1:11" x14ac:dyDescent="0.25">
      <c r="A95" s="171"/>
      <c r="B95" s="171"/>
      <c r="C95" s="171"/>
      <c r="D95" s="163" t="s">
        <v>5</v>
      </c>
      <c r="E95" s="163"/>
      <c r="F95" s="163" t="s">
        <v>6</v>
      </c>
      <c r="G95" s="163"/>
      <c r="H95" s="85" t="s">
        <v>14</v>
      </c>
      <c r="I95" s="188" t="s">
        <v>13</v>
      </c>
      <c r="J95" s="229"/>
      <c r="K95" s="230"/>
    </row>
    <row r="96" spans="1:11" ht="33" customHeight="1" x14ac:dyDescent="0.25">
      <c r="A96" s="126" t="s">
        <v>19</v>
      </c>
      <c r="B96" s="127"/>
      <c r="C96" s="128"/>
      <c r="D96" s="169">
        <f>D97</f>
        <v>97400</v>
      </c>
      <c r="E96" s="184"/>
      <c r="F96" s="169">
        <f>F97+F98</f>
        <v>302600</v>
      </c>
      <c r="G96" s="184"/>
      <c r="H96" s="88">
        <f>H97+H98</f>
        <v>0</v>
      </c>
      <c r="I96" s="171"/>
      <c r="J96" s="171"/>
      <c r="K96" s="171"/>
    </row>
    <row r="97" spans="1:11" ht="18" customHeight="1" x14ac:dyDescent="0.25">
      <c r="A97" s="273" t="s">
        <v>141</v>
      </c>
      <c r="B97" s="143"/>
      <c r="C97" s="144"/>
      <c r="D97" s="191">
        <v>97400</v>
      </c>
      <c r="E97" s="276"/>
      <c r="F97" s="191">
        <f>D97+H97</f>
        <v>97400</v>
      </c>
      <c r="G97" s="274"/>
      <c r="H97" s="39"/>
      <c r="I97" s="220"/>
      <c r="J97" s="221"/>
      <c r="K97" s="222"/>
    </row>
    <row r="98" spans="1:11" ht="27.75" customHeight="1" x14ac:dyDescent="0.25">
      <c r="A98" s="273" t="s">
        <v>147</v>
      </c>
      <c r="B98" s="143"/>
      <c r="C98" s="144"/>
      <c r="D98" s="191">
        <v>205200</v>
      </c>
      <c r="E98" s="276"/>
      <c r="F98" s="191">
        <f>D98+H98</f>
        <v>205200</v>
      </c>
      <c r="G98" s="274"/>
      <c r="H98" s="39"/>
      <c r="I98" s="220"/>
      <c r="J98" s="221"/>
      <c r="K98" s="222"/>
    </row>
    <row r="99" spans="1:11" x14ac:dyDescent="0.25">
      <c r="A99" s="135" t="s">
        <v>11</v>
      </c>
      <c r="B99" s="135"/>
      <c r="C99" s="135"/>
      <c r="D99" s="136">
        <f>D96</f>
        <v>97400</v>
      </c>
      <c r="E99" s="137"/>
      <c r="F99" s="136">
        <f>F96</f>
        <v>302600</v>
      </c>
      <c r="G99" s="137"/>
      <c r="H99" s="86">
        <f>H96</f>
        <v>0</v>
      </c>
      <c r="I99" s="171"/>
      <c r="J99" s="171"/>
      <c r="K99" s="171"/>
    </row>
    <row r="100" spans="1:11" x14ac:dyDescent="0.25">
      <c r="A100" s="50"/>
      <c r="B100" s="50"/>
      <c r="C100" s="50"/>
      <c r="D100" s="51"/>
      <c r="E100" s="51"/>
      <c r="F100" s="51"/>
      <c r="G100" s="51"/>
      <c r="H100" s="51"/>
      <c r="I100" s="52"/>
      <c r="J100" s="52"/>
      <c r="K100" s="52"/>
    </row>
    <row r="101" spans="1:11" x14ac:dyDescent="0.25">
      <c r="A101" s="50"/>
      <c r="B101" s="50"/>
      <c r="C101" s="50"/>
      <c r="D101" s="51"/>
      <c r="E101" s="51"/>
      <c r="F101" s="51"/>
      <c r="G101" s="51"/>
      <c r="H101" s="51"/>
      <c r="I101" s="52"/>
      <c r="J101" s="52"/>
      <c r="K101" s="52"/>
    </row>
    <row r="102" spans="1:11" ht="16.5" customHeight="1" x14ac:dyDescent="0.25">
      <c r="A102" s="187" t="s">
        <v>25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</row>
    <row r="104" spans="1:11" x14ac:dyDescent="0.25">
      <c r="A104" s="171"/>
      <c r="B104" s="171"/>
      <c r="C104" s="171"/>
      <c r="D104" s="163" t="s">
        <v>5</v>
      </c>
      <c r="E104" s="163"/>
      <c r="F104" s="163" t="s">
        <v>6</v>
      </c>
      <c r="G104" s="163"/>
      <c r="H104" s="85" t="s">
        <v>14</v>
      </c>
      <c r="I104" s="188" t="s">
        <v>13</v>
      </c>
      <c r="J104" s="229"/>
      <c r="K104" s="230"/>
    </row>
    <row r="105" spans="1:11" ht="21.75" customHeight="1" x14ac:dyDescent="0.25">
      <c r="A105" s="231" t="s">
        <v>15</v>
      </c>
      <c r="B105" s="231"/>
      <c r="C105" s="231"/>
      <c r="D105" s="129">
        <v>134809.07999999999</v>
      </c>
      <c r="E105" s="130"/>
      <c r="F105" s="129">
        <f>D105+H105</f>
        <v>134809.07999999999</v>
      </c>
      <c r="G105" s="164"/>
      <c r="H105" s="93"/>
      <c r="I105" s="283"/>
      <c r="J105" s="284"/>
      <c r="K105" s="284"/>
    </row>
    <row r="106" spans="1:11" ht="28.5" customHeight="1" x14ac:dyDescent="0.25">
      <c r="A106" s="217" t="s">
        <v>16</v>
      </c>
      <c r="B106" s="218"/>
      <c r="C106" s="219"/>
      <c r="D106" s="129">
        <v>40712.339999999997</v>
      </c>
      <c r="E106" s="130"/>
      <c r="F106" s="129">
        <f>D106+H106</f>
        <v>40712.339999999997</v>
      </c>
      <c r="G106" s="164"/>
      <c r="H106" s="93"/>
      <c r="I106" s="281"/>
      <c r="J106" s="282"/>
      <c r="K106" s="275"/>
    </row>
    <row r="107" spans="1:11" ht="27.75" customHeight="1" x14ac:dyDescent="0.25">
      <c r="A107" s="217" t="s">
        <v>17</v>
      </c>
      <c r="B107" s="218"/>
      <c r="C107" s="219"/>
      <c r="D107" s="129">
        <v>5220</v>
      </c>
      <c r="E107" s="130"/>
      <c r="F107" s="129">
        <f>D107+H107</f>
        <v>5220</v>
      </c>
      <c r="G107" s="164"/>
      <c r="H107" s="92"/>
      <c r="I107" s="171"/>
      <c r="J107" s="171"/>
      <c r="K107" s="171"/>
    </row>
    <row r="108" spans="1:11" ht="22.5" customHeight="1" x14ac:dyDescent="0.25">
      <c r="A108" s="205" t="s">
        <v>66</v>
      </c>
      <c r="B108" s="232"/>
      <c r="C108" s="233"/>
      <c r="D108" s="119">
        <v>5220</v>
      </c>
      <c r="E108" s="145"/>
      <c r="F108" s="119">
        <f>D108+H108</f>
        <v>5220</v>
      </c>
      <c r="G108" s="233"/>
      <c r="H108" s="35"/>
      <c r="I108" s="220"/>
      <c r="J108" s="221"/>
      <c r="K108" s="222"/>
    </row>
    <row r="109" spans="1:11" ht="30" customHeight="1" x14ac:dyDescent="0.25">
      <c r="A109" s="217" t="s">
        <v>20</v>
      </c>
      <c r="B109" s="218"/>
      <c r="C109" s="219"/>
      <c r="D109" s="129">
        <f>SUM(D110:E115)</f>
        <v>580665</v>
      </c>
      <c r="E109" s="130"/>
      <c r="F109" s="129">
        <f>D109+H109</f>
        <v>580665</v>
      </c>
      <c r="G109" s="164"/>
      <c r="H109" s="92">
        <f>SUM(H110:H115)</f>
        <v>0</v>
      </c>
      <c r="I109" s="171"/>
      <c r="J109" s="171"/>
      <c r="K109" s="171"/>
    </row>
    <row r="110" spans="1:11" s="7" customFormat="1" ht="23.25" customHeight="1" x14ac:dyDescent="0.25">
      <c r="A110" s="202" t="s">
        <v>82</v>
      </c>
      <c r="B110" s="203"/>
      <c r="C110" s="204"/>
      <c r="D110" s="119">
        <v>186480</v>
      </c>
      <c r="E110" s="120"/>
      <c r="F110" s="119">
        <f t="shared" ref="F110:F115" si="7">D110+H110</f>
        <v>186480</v>
      </c>
      <c r="G110" s="233"/>
      <c r="H110" s="38"/>
      <c r="I110" s="124"/>
      <c r="J110" s="189"/>
      <c r="K110" s="125"/>
    </row>
    <row r="111" spans="1:11" s="7" customFormat="1" ht="24.75" customHeight="1" x14ac:dyDescent="0.25">
      <c r="A111" s="202" t="s">
        <v>81</v>
      </c>
      <c r="B111" s="203"/>
      <c r="C111" s="204"/>
      <c r="D111" s="119">
        <v>212418</v>
      </c>
      <c r="E111" s="120"/>
      <c r="F111" s="119">
        <f t="shared" si="7"/>
        <v>212418</v>
      </c>
      <c r="G111" s="233"/>
      <c r="H111" s="22"/>
      <c r="I111" s="220"/>
      <c r="J111" s="221"/>
      <c r="K111" s="222"/>
    </row>
    <row r="112" spans="1:11" s="7" customFormat="1" ht="21" customHeight="1" x14ac:dyDescent="0.25">
      <c r="A112" s="202" t="s">
        <v>67</v>
      </c>
      <c r="B112" s="203"/>
      <c r="C112" s="204"/>
      <c r="D112" s="119">
        <v>104760</v>
      </c>
      <c r="E112" s="120"/>
      <c r="F112" s="119">
        <f t="shared" si="7"/>
        <v>104760</v>
      </c>
      <c r="G112" s="233"/>
      <c r="H112" s="76"/>
      <c r="I112" s="207"/>
      <c r="J112" s="208"/>
      <c r="K112" s="209"/>
    </row>
    <row r="113" spans="1:11" s="7" customFormat="1" ht="27" customHeight="1" x14ac:dyDescent="0.25">
      <c r="A113" s="202" t="s">
        <v>83</v>
      </c>
      <c r="B113" s="203"/>
      <c r="C113" s="204"/>
      <c r="D113" s="119">
        <v>407</v>
      </c>
      <c r="E113" s="120"/>
      <c r="F113" s="119">
        <f t="shared" si="7"/>
        <v>407</v>
      </c>
      <c r="G113" s="233"/>
      <c r="H113" s="22"/>
      <c r="I113" s="220"/>
      <c r="J113" s="221"/>
      <c r="K113" s="222"/>
    </row>
    <row r="114" spans="1:11" s="7" customFormat="1" ht="19.5" customHeight="1" x14ac:dyDescent="0.25">
      <c r="A114" s="202" t="s">
        <v>131</v>
      </c>
      <c r="B114" s="203"/>
      <c r="C114" s="204"/>
      <c r="D114" s="119">
        <v>39600</v>
      </c>
      <c r="E114" s="120"/>
      <c r="F114" s="119">
        <f t="shared" si="7"/>
        <v>39600</v>
      </c>
      <c r="G114" s="233"/>
      <c r="H114" s="22"/>
      <c r="I114" s="220"/>
      <c r="J114" s="221"/>
      <c r="K114" s="222"/>
    </row>
    <row r="115" spans="1:11" s="7" customFormat="1" ht="23.25" customHeight="1" x14ac:dyDescent="0.25">
      <c r="A115" s="202" t="s">
        <v>169</v>
      </c>
      <c r="B115" s="203"/>
      <c r="C115" s="204"/>
      <c r="D115" s="119">
        <v>37000</v>
      </c>
      <c r="E115" s="120"/>
      <c r="F115" s="119">
        <f t="shared" si="7"/>
        <v>37000</v>
      </c>
      <c r="G115" s="233"/>
      <c r="H115" s="22"/>
      <c r="I115" s="220"/>
      <c r="J115" s="221"/>
      <c r="K115" s="222"/>
    </row>
    <row r="116" spans="1:11" ht="30" customHeight="1" x14ac:dyDescent="0.25">
      <c r="A116" s="217" t="s">
        <v>106</v>
      </c>
      <c r="B116" s="218"/>
      <c r="C116" s="219"/>
      <c r="D116" s="129">
        <f>SUM(D117:E119)</f>
        <v>22853.14</v>
      </c>
      <c r="E116" s="196"/>
      <c r="F116" s="129">
        <f>D116+H116</f>
        <v>22853.14</v>
      </c>
      <c r="G116" s="206"/>
      <c r="H116" s="92">
        <f>SUM(H117:H119)</f>
        <v>0</v>
      </c>
      <c r="I116" s="124"/>
      <c r="J116" s="189"/>
      <c r="K116" s="125"/>
    </row>
    <row r="117" spans="1:11" ht="24.75" customHeight="1" x14ac:dyDescent="0.25">
      <c r="A117" s="202" t="s">
        <v>69</v>
      </c>
      <c r="B117" s="203"/>
      <c r="C117" s="204"/>
      <c r="D117" s="119">
        <v>19804.14</v>
      </c>
      <c r="E117" s="120"/>
      <c r="F117" s="119">
        <f t="shared" ref="F117:F119" si="8">D117+H117</f>
        <v>19804.14</v>
      </c>
      <c r="G117" s="120"/>
      <c r="H117" s="62"/>
      <c r="I117" s="220"/>
      <c r="J117" s="221"/>
      <c r="K117" s="222"/>
    </row>
    <row r="118" spans="1:11" ht="23.25" customHeight="1" x14ac:dyDescent="0.25">
      <c r="A118" s="202" t="s">
        <v>71</v>
      </c>
      <c r="B118" s="203"/>
      <c r="C118" s="204"/>
      <c r="D118" s="119">
        <v>624</v>
      </c>
      <c r="E118" s="120"/>
      <c r="F118" s="119">
        <f t="shared" si="8"/>
        <v>624</v>
      </c>
      <c r="G118" s="120"/>
      <c r="H118" s="62"/>
      <c r="I118" s="220"/>
      <c r="J118" s="221"/>
      <c r="K118" s="222"/>
    </row>
    <row r="119" spans="1:11" ht="21" customHeight="1" x14ac:dyDescent="0.25">
      <c r="A119" s="202" t="s">
        <v>70</v>
      </c>
      <c r="B119" s="203"/>
      <c r="C119" s="204"/>
      <c r="D119" s="119">
        <v>2425</v>
      </c>
      <c r="E119" s="120"/>
      <c r="F119" s="119">
        <f t="shared" si="8"/>
        <v>2425</v>
      </c>
      <c r="G119" s="120"/>
      <c r="H119" s="62"/>
      <c r="I119" s="220"/>
      <c r="J119" s="221"/>
      <c r="K119" s="222"/>
    </row>
    <row r="120" spans="1:11" ht="34.5" customHeight="1" x14ac:dyDescent="0.25">
      <c r="A120" s="217" t="s">
        <v>107</v>
      </c>
      <c r="B120" s="218"/>
      <c r="C120" s="219"/>
      <c r="D120" s="129">
        <v>40695.199999999997</v>
      </c>
      <c r="E120" s="130"/>
      <c r="F120" s="129">
        <f>D120+H120</f>
        <v>40695.199999999997</v>
      </c>
      <c r="G120" s="164"/>
      <c r="H120" s="75"/>
      <c r="I120" s="220"/>
      <c r="J120" s="221"/>
      <c r="K120" s="222"/>
    </row>
    <row r="121" spans="1:11" x14ac:dyDescent="0.25">
      <c r="A121" s="217" t="s">
        <v>108</v>
      </c>
      <c r="B121" s="218"/>
      <c r="C121" s="219"/>
      <c r="D121" s="129">
        <v>24700</v>
      </c>
      <c r="E121" s="130"/>
      <c r="F121" s="129">
        <f>D121+H121</f>
        <v>24700</v>
      </c>
      <c r="G121" s="164"/>
      <c r="H121" s="92"/>
      <c r="I121" s="124"/>
      <c r="J121" s="189"/>
      <c r="K121" s="125"/>
    </row>
    <row r="122" spans="1:11" ht="37.5" customHeight="1" x14ac:dyDescent="0.25">
      <c r="A122" s="217" t="s">
        <v>23</v>
      </c>
      <c r="B122" s="218"/>
      <c r="C122" s="219"/>
      <c r="D122" s="129">
        <f>SUM(D123:E126)</f>
        <v>87223.34</v>
      </c>
      <c r="E122" s="130"/>
      <c r="F122" s="129">
        <f t="shared" ref="F122:F126" si="9">D122+H122</f>
        <v>87223.34</v>
      </c>
      <c r="G122" s="164"/>
      <c r="H122" s="92">
        <f>SUM(H123:H126)</f>
        <v>0</v>
      </c>
      <c r="I122" s="171"/>
      <c r="J122" s="171"/>
      <c r="K122" s="171"/>
    </row>
    <row r="123" spans="1:11" ht="17.25" customHeight="1" x14ac:dyDescent="0.25">
      <c r="A123" s="202" t="s">
        <v>56</v>
      </c>
      <c r="B123" s="203"/>
      <c r="C123" s="204"/>
      <c r="D123" s="119">
        <v>18513.34</v>
      </c>
      <c r="E123" s="120"/>
      <c r="F123" s="119">
        <f t="shared" si="9"/>
        <v>18513.34</v>
      </c>
      <c r="G123" s="120"/>
      <c r="H123" s="22"/>
      <c r="I123" s="220"/>
      <c r="J123" s="221"/>
      <c r="K123" s="222"/>
    </row>
    <row r="124" spans="1:11" ht="18" customHeight="1" x14ac:dyDescent="0.25">
      <c r="A124" s="202" t="s">
        <v>57</v>
      </c>
      <c r="B124" s="203"/>
      <c r="C124" s="204"/>
      <c r="D124" s="119">
        <v>44710</v>
      </c>
      <c r="E124" s="120"/>
      <c r="F124" s="119">
        <f t="shared" si="9"/>
        <v>44710</v>
      </c>
      <c r="G124" s="120"/>
      <c r="H124" s="62"/>
      <c r="I124" s="220"/>
      <c r="J124" s="221"/>
      <c r="K124" s="222"/>
    </row>
    <row r="125" spans="1:11" ht="15" customHeight="1" x14ac:dyDescent="0.25">
      <c r="A125" s="202" t="s">
        <v>162</v>
      </c>
      <c r="B125" s="203"/>
      <c r="C125" s="204"/>
      <c r="D125" s="119">
        <v>15000</v>
      </c>
      <c r="E125" s="120"/>
      <c r="F125" s="119">
        <f t="shared" si="9"/>
        <v>15000</v>
      </c>
      <c r="G125" s="120"/>
      <c r="H125" s="62"/>
      <c r="I125" s="220"/>
      <c r="J125" s="221"/>
      <c r="K125" s="222"/>
    </row>
    <row r="126" spans="1:11" ht="15" customHeight="1" x14ac:dyDescent="0.25">
      <c r="A126" s="202" t="s">
        <v>73</v>
      </c>
      <c r="B126" s="203"/>
      <c r="C126" s="204"/>
      <c r="D126" s="119">
        <v>9000</v>
      </c>
      <c r="E126" s="120"/>
      <c r="F126" s="119">
        <f t="shared" si="9"/>
        <v>9000</v>
      </c>
      <c r="G126" s="120"/>
      <c r="H126" s="38"/>
      <c r="I126" s="124"/>
      <c r="J126" s="189"/>
      <c r="K126" s="125"/>
    </row>
    <row r="127" spans="1:11" x14ac:dyDescent="0.25">
      <c r="A127" s="135" t="s">
        <v>11</v>
      </c>
      <c r="B127" s="135"/>
      <c r="C127" s="135"/>
      <c r="D127" s="136">
        <f>D105+D106+D107+D109+D116+D120+D121+D122</f>
        <v>936878.09999999986</v>
      </c>
      <c r="E127" s="137"/>
      <c r="F127" s="136">
        <f>F105+F106+F107+F109+F116+F120+F121+F122</f>
        <v>936878.09999999986</v>
      </c>
      <c r="G127" s="137"/>
      <c r="H127" s="86">
        <f>H105+H106+H107+H109+H116+H120+H122</f>
        <v>0</v>
      </c>
      <c r="I127" s="171"/>
      <c r="J127" s="171"/>
      <c r="K127" s="171"/>
    </row>
    <row r="129" spans="1:11" ht="46.5" customHeight="1" x14ac:dyDescent="0.25">
      <c r="A129" s="194" t="s">
        <v>109</v>
      </c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</row>
    <row r="130" spans="1:11" ht="30.75" customHeight="1" x14ac:dyDescent="0.25">
      <c r="A130" s="194" t="s">
        <v>98</v>
      </c>
      <c r="B130" s="194"/>
      <c r="C130" s="194"/>
      <c r="D130" s="194"/>
      <c r="E130" s="194"/>
      <c r="F130" s="194"/>
      <c r="G130" s="194"/>
      <c r="H130" s="194"/>
      <c r="I130" s="194"/>
      <c r="J130" s="194"/>
      <c r="K130" s="194"/>
    </row>
    <row r="131" spans="1:1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</row>
    <row r="132" spans="1:11" ht="30.75" customHeight="1" x14ac:dyDescent="0.25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</row>
    <row r="133" spans="1:11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</row>
    <row r="134" spans="1:11" ht="117.75" customHeight="1" x14ac:dyDescent="0.25">
      <c r="A134" s="194" t="s">
        <v>110</v>
      </c>
      <c r="B134" s="194"/>
      <c r="C134" s="194"/>
      <c r="D134" s="194"/>
      <c r="E134" s="194"/>
      <c r="F134" s="194"/>
      <c r="G134" s="194"/>
      <c r="H134" s="194"/>
      <c r="I134" s="194"/>
      <c r="J134" s="194"/>
      <c r="K134" s="194"/>
    </row>
    <row r="135" spans="1:11" x14ac:dyDescent="0.25">
      <c r="A135" s="139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</row>
    <row r="136" spans="1:1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</row>
    <row r="137" spans="1:11" x14ac:dyDescent="0.25">
      <c r="A137" s="139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</row>
    <row r="138" spans="1:11" x14ac:dyDescent="0.25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</row>
    <row r="139" spans="1:11" x14ac:dyDescent="0.25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</row>
    <row r="140" spans="1:1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</row>
    <row r="141" spans="1:11" x14ac:dyDescent="0.25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</row>
    <row r="142" spans="1:11" x14ac:dyDescent="0.25">
      <c r="A142" s="139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</row>
    <row r="143" spans="1:1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</row>
  </sheetData>
  <mergeCells count="421">
    <mergeCell ref="A139:K139"/>
    <mergeCell ref="A140:K140"/>
    <mergeCell ref="A141:K141"/>
    <mergeCell ref="A142:K142"/>
    <mergeCell ref="A143:K143"/>
    <mergeCell ref="A78:C78"/>
    <mergeCell ref="D78:E78"/>
    <mergeCell ref="F78:G78"/>
    <mergeCell ref="I78:K78"/>
    <mergeCell ref="A133:K133"/>
    <mergeCell ref="A134:K134"/>
    <mergeCell ref="A135:K135"/>
    <mergeCell ref="A136:K136"/>
    <mergeCell ref="A137:K137"/>
    <mergeCell ref="A138:K138"/>
    <mergeCell ref="A131:K131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2:K102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93:K93"/>
    <mergeCell ref="A94:K94"/>
    <mergeCell ref="A95:C95"/>
    <mergeCell ref="D95:E95"/>
    <mergeCell ref="F95:G95"/>
    <mergeCell ref="I95:K95"/>
    <mergeCell ref="A89:C89"/>
    <mergeCell ref="D89:E89"/>
    <mergeCell ref="F89:G89"/>
    <mergeCell ref="I89:K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5:C75"/>
    <mergeCell ref="D75:E75"/>
    <mergeCell ref="F75:G75"/>
    <mergeCell ref="I75:K75"/>
    <mergeCell ref="A76:C76"/>
    <mergeCell ref="D76:E76"/>
    <mergeCell ref="F76:G76"/>
    <mergeCell ref="I76:K76"/>
    <mergeCell ref="A77:C77"/>
    <mergeCell ref="D77:E77"/>
    <mergeCell ref="F77:G77"/>
    <mergeCell ref="I77:K77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0"/>
    <mergeCell ref="A23:C23"/>
    <mergeCell ref="D23:E23"/>
    <mergeCell ref="F23:G23"/>
    <mergeCell ref="H23:J23"/>
    <mergeCell ref="A25:J25"/>
    <mergeCell ref="A27:J27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2:J2"/>
    <mergeCell ref="A3:J3"/>
    <mergeCell ref="A4:J4"/>
    <mergeCell ref="A5:I5"/>
    <mergeCell ref="A6:J6"/>
    <mergeCell ref="A7:J7"/>
    <mergeCell ref="A129:K129"/>
    <mergeCell ref="A130:K13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1:C21"/>
    <mergeCell ref="D21:E21"/>
    <mergeCell ref="F21:G21"/>
    <mergeCell ref="H21:J21"/>
  </mergeCells>
  <pageMargins left="0.70866141732283472" right="0.70866141732283472" top="0.74803149606299213" bottom="0.74803149606299213" header="0.31496062992125984" footer="0.31496062992125984"/>
  <pageSetup paperSize="9" scale="79" fitToHeight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workbookViewId="0">
      <selection activeCell="A10" sqref="A10:I10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4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75" x14ac:dyDescent="0.25">
      <c r="A3" s="149" t="s">
        <v>1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.75" x14ac:dyDescent="0.25">
      <c r="A4" s="149" t="s">
        <v>2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.75" x14ac:dyDescent="0.25">
      <c r="A5" s="149"/>
      <c r="B5" s="139"/>
      <c r="C5" s="139"/>
      <c r="D5" s="139"/>
      <c r="E5" s="139"/>
      <c r="F5" s="139"/>
      <c r="G5" s="139"/>
      <c r="H5" s="139"/>
      <c r="I5" s="139"/>
    </row>
    <row r="6" spans="1:10" x14ac:dyDescent="0.25">
      <c r="A6" s="268" t="s">
        <v>231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0" ht="15.75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</row>
    <row r="8" spans="1:10" ht="46.5" customHeight="1" x14ac:dyDescent="0.25">
      <c r="A8" s="157" t="s">
        <v>3</v>
      </c>
      <c r="B8" s="158"/>
      <c r="C8" s="158"/>
      <c r="D8" s="158"/>
      <c r="E8" s="158"/>
      <c r="F8" s="158"/>
      <c r="G8" s="158"/>
      <c r="H8" s="158"/>
      <c r="I8" s="158"/>
      <c r="J8" s="139"/>
    </row>
    <row r="9" spans="1:10" ht="7.5" customHeight="1" x14ac:dyDescent="0.25">
      <c r="A9" s="149"/>
      <c r="B9" s="139"/>
      <c r="C9" s="139"/>
      <c r="D9" s="139"/>
      <c r="E9" s="139"/>
      <c r="F9" s="139"/>
      <c r="G9" s="139"/>
      <c r="H9" s="139"/>
      <c r="I9" s="139"/>
    </row>
    <row r="10" spans="1:10" ht="134.25" customHeight="1" x14ac:dyDescent="0.25">
      <c r="A10" s="157" t="s">
        <v>119</v>
      </c>
      <c r="B10" s="158"/>
      <c r="C10" s="158"/>
      <c r="D10" s="158"/>
      <c r="E10" s="158"/>
      <c r="F10" s="158"/>
      <c r="G10" s="158"/>
      <c r="H10" s="158"/>
      <c r="I10" s="158"/>
      <c r="J10" s="109"/>
    </row>
    <row r="11" spans="1:10" ht="91.5" customHeight="1" x14ac:dyDescent="0.25">
      <c r="A11" s="265" t="s">
        <v>191</v>
      </c>
      <c r="B11" s="266"/>
      <c r="C11" s="266"/>
      <c r="D11" s="266"/>
      <c r="E11" s="266"/>
      <c r="F11" s="266"/>
      <c r="G11" s="266"/>
      <c r="H11" s="266"/>
      <c r="I11" s="266"/>
      <c r="J11" s="267"/>
    </row>
    <row r="12" spans="1:10" ht="15.75" x14ac:dyDescent="0.25">
      <c r="A12" s="288" t="s">
        <v>192</v>
      </c>
      <c r="B12" s="289"/>
      <c r="C12" s="289"/>
      <c r="D12" s="289"/>
      <c r="E12" s="289"/>
      <c r="F12" s="289"/>
      <c r="G12" s="289"/>
      <c r="H12" s="289"/>
      <c r="I12" s="289"/>
      <c r="J12" s="289"/>
    </row>
    <row r="13" spans="1:10" ht="63" customHeight="1" x14ac:dyDescent="0.25">
      <c r="A13" s="159" t="s">
        <v>193</v>
      </c>
      <c r="B13" s="160"/>
      <c r="C13" s="160"/>
      <c r="D13" s="160"/>
      <c r="E13" s="160"/>
      <c r="F13" s="160"/>
      <c r="G13" s="160"/>
      <c r="H13" s="160"/>
      <c r="I13" s="160"/>
      <c r="J13" s="226"/>
    </row>
    <row r="14" spans="1:10" ht="22.5" customHeight="1" x14ac:dyDescent="0.25">
      <c r="A14" s="103"/>
      <c r="B14" s="104"/>
      <c r="C14" s="104"/>
      <c r="D14" s="104"/>
      <c r="E14" s="104"/>
      <c r="F14" s="104"/>
      <c r="G14" s="104"/>
      <c r="H14" s="104"/>
      <c r="I14" s="104"/>
      <c r="J14" s="113"/>
    </row>
    <row r="15" spans="1:10" ht="15.75" x14ac:dyDescent="0.25">
      <c r="A15" s="149" t="s">
        <v>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15.75" x14ac:dyDescent="0.25">
      <c r="A16" s="224" t="s">
        <v>156</v>
      </c>
      <c r="B16" s="225"/>
      <c r="C16" s="225"/>
      <c r="D16" s="225"/>
      <c r="E16" s="225"/>
      <c r="F16" s="225"/>
      <c r="G16" s="225"/>
      <c r="H16" s="225"/>
      <c r="I16" s="225"/>
      <c r="J16" s="225"/>
    </row>
    <row r="17" spans="1:11" ht="15.75" x14ac:dyDescent="0.25">
      <c r="A17" s="4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1" ht="15.75" x14ac:dyDescent="0.25">
      <c r="A18" s="161"/>
      <c r="B18" s="162"/>
      <c r="C18" s="162"/>
      <c r="D18" s="163" t="s">
        <v>26</v>
      </c>
      <c r="E18" s="163"/>
      <c r="F18" s="163" t="s">
        <v>6</v>
      </c>
      <c r="G18" s="163"/>
      <c r="H18" s="161" t="s">
        <v>14</v>
      </c>
      <c r="I18" s="163"/>
      <c r="J18" s="163"/>
    </row>
    <row r="19" spans="1:11" ht="30" customHeight="1" x14ac:dyDescent="0.25">
      <c r="A19" s="153" t="s">
        <v>7</v>
      </c>
      <c r="B19" s="154"/>
      <c r="C19" s="154"/>
      <c r="D19" s="227">
        <v>8652573.9399999995</v>
      </c>
      <c r="E19" s="227"/>
      <c r="F19" s="227">
        <f>D19+H19</f>
        <v>8652573.9399999995</v>
      </c>
      <c r="G19" s="228"/>
      <c r="H19" s="172"/>
      <c r="I19" s="227"/>
      <c r="J19" s="227"/>
    </row>
    <row r="20" spans="1:11" x14ac:dyDescent="0.25">
      <c r="A20" s="153" t="s">
        <v>8</v>
      </c>
      <c r="B20" s="154"/>
      <c r="C20" s="154"/>
      <c r="D20" s="227">
        <v>302600</v>
      </c>
      <c r="E20" s="227"/>
      <c r="F20" s="227">
        <f>D20+H20</f>
        <v>302600</v>
      </c>
      <c r="G20" s="228"/>
      <c r="H20" s="227"/>
      <c r="I20" s="227"/>
      <c r="J20" s="227"/>
    </row>
    <row r="21" spans="1:11" ht="15.75" x14ac:dyDescent="0.25">
      <c r="A21" s="153" t="s">
        <v>9</v>
      </c>
      <c r="B21" s="154"/>
      <c r="C21" s="154"/>
      <c r="D21" s="227">
        <v>0</v>
      </c>
      <c r="E21" s="227"/>
      <c r="F21" s="227">
        <f>D21+H21</f>
        <v>0</v>
      </c>
      <c r="G21" s="228"/>
      <c r="H21" s="172"/>
      <c r="I21" s="227"/>
      <c r="J21" s="227"/>
    </row>
    <row r="22" spans="1:11" ht="30" customHeight="1" x14ac:dyDescent="0.25">
      <c r="A22" s="175" t="s">
        <v>10</v>
      </c>
      <c r="B22" s="176"/>
      <c r="C22" s="177"/>
      <c r="D22" s="227">
        <v>936878.1</v>
      </c>
      <c r="E22" s="227"/>
      <c r="F22" s="227">
        <f>D22+H22</f>
        <v>936878.1</v>
      </c>
      <c r="G22" s="228"/>
      <c r="H22" s="172"/>
      <c r="I22" s="227"/>
      <c r="J22" s="227"/>
    </row>
    <row r="23" spans="1:11" ht="15.75" x14ac:dyDescent="0.25">
      <c r="A23" s="161" t="s">
        <v>11</v>
      </c>
      <c r="B23" s="166"/>
      <c r="C23" s="166"/>
      <c r="D23" s="167">
        <f>D19+D20+D21+D22</f>
        <v>9892052.0399999991</v>
      </c>
      <c r="E23" s="163"/>
      <c r="F23" s="167">
        <f>D23+H23</f>
        <v>9892052.0399999991</v>
      </c>
      <c r="G23" s="163"/>
      <c r="H23" s="168">
        <f>H19+H20+H21+H22</f>
        <v>0</v>
      </c>
      <c r="I23" s="167"/>
      <c r="J23" s="167"/>
    </row>
    <row r="24" spans="1:11" ht="15.75" x14ac:dyDescent="0.25">
      <c r="A24" s="81"/>
      <c r="B24" s="82"/>
      <c r="C24" s="82"/>
      <c r="D24" s="51"/>
      <c r="E24" s="83"/>
      <c r="F24" s="51"/>
      <c r="G24" s="83"/>
      <c r="H24" s="84"/>
      <c r="I24" s="51"/>
      <c r="J24" s="51"/>
    </row>
    <row r="25" spans="1:11" ht="15.75" x14ac:dyDescent="0.25">
      <c r="A25" s="224" t="s">
        <v>178</v>
      </c>
      <c r="B25" s="225"/>
      <c r="C25" s="225"/>
      <c r="D25" s="225"/>
      <c r="E25" s="225"/>
      <c r="F25" s="225"/>
      <c r="G25" s="225"/>
      <c r="H25" s="225"/>
      <c r="I25" s="225"/>
      <c r="J25" s="225"/>
    </row>
    <row r="26" spans="1:1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</row>
    <row r="27" spans="1:11" x14ac:dyDescent="0.25">
      <c r="A27" s="165" t="s">
        <v>12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1" ht="10.5" customHeight="1" x14ac:dyDescent="0.25">
      <c r="A28" s="106"/>
      <c r="B28" s="106"/>
      <c r="C28" s="106"/>
      <c r="D28" s="106"/>
      <c r="E28" s="106"/>
      <c r="F28" s="106"/>
      <c r="G28" s="106"/>
      <c r="H28" s="106"/>
      <c r="I28" s="106"/>
      <c r="J28" s="106"/>
    </row>
    <row r="29" spans="1:11" s="7" customFormat="1" x14ac:dyDescent="0.25">
      <c r="A29" s="171"/>
      <c r="B29" s="171"/>
      <c r="C29" s="171"/>
      <c r="D29" s="163" t="s">
        <v>26</v>
      </c>
      <c r="E29" s="163"/>
      <c r="F29" s="163" t="s">
        <v>6</v>
      </c>
      <c r="G29" s="163"/>
      <c r="H29" s="105" t="s">
        <v>14</v>
      </c>
      <c r="I29" s="188" t="s">
        <v>13</v>
      </c>
      <c r="J29" s="229"/>
      <c r="K29" s="230"/>
    </row>
    <row r="30" spans="1:11" s="7" customFormat="1" ht="66" customHeight="1" x14ac:dyDescent="0.25">
      <c r="A30" s="231" t="s">
        <v>15</v>
      </c>
      <c r="B30" s="231"/>
      <c r="C30" s="231"/>
      <c r="D30" s="129">
        <v>3544901.96</v>
      </c>
      <c r="E30" s="130"/>
      <c r="F30" s="129">
        <f>D30+H30</f>
        <v>3544358.53</v>
      </c>
      <c r="G30" s="164"/>
      <c r="H30" s="75">
        <v>-543.42999999999995</v>
      </c>
      <c r="I30" s="207" t="s">
        <v>226</v>
      </c>
      <c r="J30" s="208"/>
      <c r="K30" s="209"/>
    </row>
    <row r="31" spans="1:11" s="7" customFormat="1" ht="36.75" customHeight="1" x14ac:dyDescent="0.25">
      <c r="A31" s="217" t="s">
        <v>16</v>
      </c>
      <c r="B31" s="218"/>
      <c r="C31" s="219"/>
      <c r="D31" s="185">
        <v>1070560.3799999999</v>
      </c>
      <c r="E31" s="186"/>
      <c r="F31" s="129">
        <f>D31+H31</f>
        <v>1070396.2599999998</v>
      </c>
      <c r="G31" s="164"/>
      <c r="H31" s="75">
        <v>-164.12</v>
      </c>
      <c r="I31" s="207" t="s">
        <v>227</v>
      </c>
      <c r="J31" s="208"/>
      <c r="K31" s="209"/>
    </row>
    <row r="32" spans="1:11" s="7" customFormat="1" x14ac:dyDescent="0.25">
      <c r="A32" s="231" t="s">
        <v>18</v>
      </c>
      <c r="B32" s="231"/>
      <c r="C32" s="231"/>
      <c r="D32" s="129">
        <f>SUM(D33:E39)</f>
        <v>26406.519999999997</v>
      </c>
      <c r="E32" s="130"/>
      <c r="F32" s="129">
        <f>D32+H32</f>
        <v>26354.069999999996</v>
      </c>
      <c r="G32" s="130"/>
      <c r="H32" s="114">
        <f>SUM(H33:H39)</f>
        <v>-52.45</v>
      </c>
      <c r="I32" s="181"/>
      <c r="J32" s="181"/>
      <c r="K32" s="181"/>
    </row>
    <row r="33" spans="1:11" s="7" customFormat="1" x14ac:dyDescent="0.25">
      <c r="A33" s="205" t="s">
        <v>74</v>
      </c>
      <c r="B33" s="232"/>
      <c r="C33" s="233"/>
      <c r="D33" s="119">
        <v>5000</v>
      </c>
      <c r="E33" s="120"/>
      <c r="F33" s="119">
        <f t="shared" ref="F33:F39" si="0">D33+H33</f>
        <v>5000</v>
      </c>
      <c r="G33" s="145"/>
      <c r="H33" s="21"/>
      <c r="I33" s="181"/>
      <c r="J33" s="181"/>
      <c r="K33" s="181"/>
    </row>
    <row r="34" spans="1:11" s="7" customFormat="1" ht="20.25" customHeight="1" x14ac:dyDescent="0.25">
      <c r="A34" s="205" t="s">
        <v>27</v>
      </c>
      <c r="B34" s="232"/>
      <c r="C34" s="233"/>
      <c r="D34" s="119">
        <v>15485.6</v>
      </c>
      <c r="E34" s="120"/>
      <c r="F34" s="119">
        <f t="shared" si="0"/>
        <v>15485.6</v>
      </c>
      <c r="G34" s="145"/>
      <c r="H34" s="62"/>
      <c r="I34" s="220"/>
      <c r="J34" s="221"/>
      <c r="K34" s="222"/>
    </row>
    <row r="35" spans="1:11" s="7" customFormat="1" ht="17.25" customHeight="1" x14ac:dyDescent="0.25">
      <c r="A35" s="205" t="s">
        <v>28</v>
      </c>
      <c r="B35" s="232"/>
      <c r="C35" s="233"/>
      <c r="D35" s="119">
        <v>0</v>
      </c>
      <c r="E35" s="120"/>
      <c r="F35" s="119">
        <f t="shared" si="0"/>
        <v>0</v>
      </c>
      <c r="G35" s="145"/>
      <c r="H35" s="62"/>
      <c r="I35" s="220"/>
      <c r="J35" s="221"/>
      <c r="K35" s="222"/>
    </row>
    <row r="36" spans="1:11" s="7" customFormat="1" x14ac:dyDescent="0.25">
      <c r="A36" s="205" t="s">
        <v>29</v>
      </c>
      <c r="B36" s="232"/>
      <c r="C36" s="233"/>
      <c r="D36" s="119">
        <v>2640</v>
      </c>
      <c r="E36" s="120"/>
      <c r="F36" s="119">
        <f t="shared" si="0"/>
        <v>2640</v>
      </c>
      <c r="G36" s="145"/>
      <c r="H36" s="77"/>
      <c r="I36" s="181"/>
      <c r="J36" s="181"/>
      <c r="K36" s="181"/>
    </row>
    <row r="37" spans="1:11" s="7" customFormat="1" x14ac:dyDescent="0.25">
      <c r="A37" s="205" t="s">
        <v>30</v>
      </c>
      <c r="B37" s="232"/>
      <c r="C37" s="233"/>
      <c r="D37" s="119">
        <v>1320</v>
      </c>
      <c r="E37" s="120"/>
      <c r="F37" s="119">
        <f t="shared" si="0"/>
        <v>1320</v>
      </c>
      <c r="G37" s="145"/>
      <c r="H37" s="77"/>
      <c r="I37" s="181"/>
      <c r="J37" s="181"/>
      <c r="K37" s="181"/>
    </row>
    <row r="38" spans="1:11" s="7" customFormat="1" ht="27.75" customHeight="1" x14ac:dyDescent="0.25">
      <c r="A38" s="202" t="s">
        <v>31</v>
      </c>
      <c r="B38" s="234"/>
      <c r="C38" s="235"/>
      <c r="D38" s="119">
        <v>1674</v>
      </c>
      <c r="E38" s="120"/>
      <c r="F38" s="119">
        <f t="shared" si="0"/>
        <v>1674</v>
      </c>
      <c r="G38" s="145"/>
      <c r="H38" s="62"/>
      <c r="I38" s="220"/>
      <c r="J38" s="221"/>
      <c r="K38" s="222"/>
    </row>
    <row r="39" spans="1:11" s="7" customFormat="1" ht="35.25" customHeight="1" x14ac:dyDescent="0.25">
      <c r="A39" s="205" t="s">
        <v>32</v>
      </c>
      <c r="B39" s="232"/>
      <c r="C39" s="233"/>
      <c r="D39" s="119">
        <v>286.92</v>
      </c>
      <c r="E39" s="120"/>
      <c r="F39" s="119">
        <f t="shared" si="0"/>
        <v>234.47000000000003</v>
      </c>
      <c r="G39" s="145"/>
      <c r="H39" s="77">
        <v>-52.45</v>
      </c>
      <c r="I39" s="207" t="s">
        <v>194</v>
      </c>
      <c r="J39" s="208"/>
      <c r="K39" s="209"/>
    </row>
    <row r="40" spans="1:11" s="7" customFormat="1" ht="29.25" customHeight="1" x14ac:dyDescent="0.25">
      <c r="A40" s="217" t="s">
        <v>17</v>
      </c>
      <c r="B40" s="218"/>
      <c r="C40" s="219"/>
      <c r="D40" s="129">
        <f>SUM(D41:E42)</f>
        <v>585282</v>
      </c>
      <c r="E40" s="130"/>
      <c r="F40" s="129">
        <f>H40+D40</f>
        <v>585282</v>
      </c>
      <c r="G40" s="130"/>
      <c r="H40" s="114">
        <f>SUM(H41:H42)</f>
        <v>0</v>
      </c>
      <c r="I40" s="181"/>
      <c r="J40" s="181"/>
      <c r="K40" s="181"/>
    </row>
    <row r="41" spans="1:11" s="7" customFormat="1" ht="15" customHeight="1" x14ac:dyDescent="0.25">
      <c r="A41" s="202" t="s">
        <v>33</v>
      </c>
      <c r="B41" s="203"/>
      <c r="C41" s="204"/>
      <c r="D41" s="119">
        <v>579876</v>
      </c>
      <c r="E41" s="120"/>
      <c r="F41" s="119">
        <f t="shared" ref="F41:F42" si="1">H41+D41</f>
        <v>579876</v>
      </c>
      <c r="G41" s="145"/>
      <c r="H41" s="115"/>
      <c r="I41" s="124"/>
      <c r="J41" s="189"/>
      <c r="K41" s="125"/>
    </row>
    <row r="42" spans="1:11" s="7" customFormat="1" ht="30.75" customHeight="1" x14ac:dyDescent="0.25">
      <c r="A42" s="202" t="s">
        <v>34</v>
      </c>
      <c r="B42" s="203"/>
      <c r="C42" s="204"/>
      <c r="D42" s="119">
        <v>5406</v>
      </c>
      <c r="E42" s="120"/>
      <c r="F42" s="119">
        <f t="shared" si="1"/>
        <v>5406</v>
      </c>
      <c r="G42" s="145"/>
      <c r="H42" s="62"/>
      <c r="I42" s="220"/>
      <c r="J42" s="221"/>
      <c r="K42" s="222"/>
    </row>
    <row r="43" spans="1:11" s="7" customFormat="1" ht="39" customHeight="1" x14ac:dyDescent="0.25">
      <c r="A43" s="217" t="s">
        <v>19</v>
      </c>
      <c r="B43" s="218"/>
      <c r="C43" s="219"/>
      <c r="D43" s="129">
        <f>SUM(D44:E53)</f>
        <v>691756.99</v>
      </c>
      <c r="E43" s="130"/>
      <c r="F43" s="129">
        <f>D43+H43</f>
        <v>696481.99</v>
      </c>
      <c r="G43" s="130"/>
      <c r="H43" s="114">
        <f>SUM(H44:H57)</f>
        <v>4725</v>
      </c>
      <c r="I43" s="207"/>
      <c r="J43" s="208"/>
      <c r="K43" s="209"/>
    </row>
    <row r="44" spans="1:11" s="7" customFormat="1" ht="29.25" customHeight="1" x14ac:dyDescent="0.25">
      <c r="A44" s="202" t="s">
        <v>36</v>
      </c>
      <c r="B44" s="203"/>
      <c r="C44" s="204"/>
      <c r="D44" s="140">
        <v>22826</v>
      </c>
      <c r="E44" s="141"/>
      <c r="F44" s="119">
        <f t="shared" ref="F44:F57" si="2">D44+H44</f>
        <v>22826</v>
      </c>
      <c r="G44" s="145"/>
      <c r="H44" s="21"/>
      <c r="I44" s="220"/>
      <c r="J44" s="221"/>
      <c r="K44" s="222"/>
    </row>
    <row r="45" spans="1:11" s="7" customFormat="1" ht="19.5" customHeight="1" x14ac:dyDescent="0.25">
      <c r="A45" s="202" t="s">
        <v>37</v>
      </c>
      <c r="B45" s="203"/>
      <c r="C45" s="204"/>
      <c r="D45" s="140">
        <v>36200</v>
      </c>
      <c r="E45" s="141"/>
      <c r="F45" s="119">
        <f t="shared" si="2"/>
        <v>36200</v>
      </c>
      <c r="G45" s="145"/>
      <c r="H45" s="62"/>
      <c r="I45" s="220"/>
      <c r="J45" s="221"/>
      <c r="K45" s="222"/>
    </row>
    <row r="46" spans="1:11" s="7" customFormat="1" ht="51.75" customHeight="1" x14ac:dyDescent="0.25">
      <c r="A46" s="202" t="s">
        <v>135</v>
      </c>
      <c r="B46" s="203"/>
      <c r="C46" s="204"/>
      <c r="D46" s="140">
        <v>19500</v>
      </c>
      <c r="E46" s="141"/>
      <c r="F46" s="119">
        <f t="shared" si="2"/>
        <v>19500</v>
      </c>
      <c r="G46" s="145"/>
      <c r="H46" s="22"/>
      <c r="I46" s="220"/>
      <c r="J46" s="221"/>
      <c r="K46" s="222"/>
    </row>
    <row r="47" spans="1:11" s="7" customFormat="1" ht="30.75" customHeight="1" x14ac:dyDescent="0.25">
      <c r="A47" s="202" t="s">
        <v>39</v>
      </c>
      <c r="B47" s="203"/>
      <c r="C47" s="204"/>
      <c r="D47" s="140">
        <v>6000</v>
      </c>
      <c r="E47" s="141"/>
      <c r="F47" s="119">
        <f t="shared" si="2"/>
        <v>6000</v>
      </c>
      <c r="G47" s="145"/>
      <c r="H47" s="22"/>
      <c r="I47" s="220"/>
      <c r="J47" s="221"/>
      <c r="K47" s="222"/>
    </row>
    <row r="48" spans="1:11" s="7" customFormat="1" ht="117" customHeight="1" x14ac:dyDescent="0.25">
      <c r="A48" s="202" t="s">
        <v>44</v>
      </c>
      <c r="B48" s="203"/>
      <c r="C48" s="204"/>
      <c r="D48" s="140">
        <v>108303.35</v>
      </c>
      <c r="E48" s="141"/>
      <c r="F48" s="119">
        <f t="shared" si="2"/>
        <v>108303.35</v>
      </c>
      <c r="G48" s="145"/>
      <c r="H48" s="21"/>
      <c r="I48" s="236"/>
      <c r="J48" s="237"/>
      <c r="K48" s="238"/>
    </row>
    <row r="49" spans="1:11" s="7" customFormat="1" ht="42" customHeight="1" x14ac:dyDescent="0.25">
      <c r="A49" s="202" t="s">
        <v>42</v>
      </c>
      <c r="B49" s="203"/>
      <c r="C49" s="204"/>
      <c r="D49" s="140">
        <v>60001.2</v>
      </c>
      <c r="E49" s="141"/>
      <c r="F49" s="119">
        <f t="shared" si="2"/>
        <v>64726.2</v>
      </c>
      <c r="G49" s="145"/>
      <c r="H49" s="62">
        <v>4725</v>
      </c>
      <c r="I49" s="220" t="s">
        <v>175</v>
      </c>
      <c r="J49" s="221"/>
      <c r="K49" s="222"/>
    </row>
    <row r="50" spans="1:11" s="7" customFormat="1" ht="23.25" customHeight="1" x14ac:dyDescent="0.25">
      <c r="A50" s="202" t="s">
        <v>35</v>
      </c>
      <c r="B50" s="203"/>
      <c r="C50" s="204"/>
      <c r="D50" s="140">
        <v>400</v>
      </c>
      <c r="E50" s="141"/>
      <c r="F50" s="119">
        <f t="shared" si="2"/>
        <v>400</v>
      </c>
      <c r="G50" s="145"/>
      <c r="H50" s="77"/>
      <c r="I50" s="220"/>
      <c r="J50" s="221"/>
      <c r="K50" s="222"/>
    </row>
    <row r="51" spans="1:11" s="7" customFormat="1" ht="26.25" customHeight="1" x14ac:dyDescent="0.25">
      <c r="A51" s="202" t="s">
        <v>43</v>
      </c>
      <c r="B51" s="203"/>
      <c r="C51" s="204"/>
      <c r="D51" s="140">
        <v>20000</v>
      </c>
      <c r="E51" s="141"/>
      <c r="F51" s="119">
        <f t="shared" si="2"/>
        <v>20000</v>
      </c>
      <c r="G51" s="145"/>
      <c r="H51" s="22"/>
      <c r="I51" s="207"/>
      <c r="J51" s="208"/>
      <c r="K51" s="209"/>
    </row>
    <row r="52" spans="1:11" s="7" customFormat="1" ht="36.75" customHeight="1" x14ac:dyDescent="0.25">
      <c r="A52" s="202" t="s">
        <v>78</v>
      </c>
      <c r="B52" s="210"/>
      <c r="C52" s="211"/>
      <c r="D52" s="140">
        <v>13246</v>
      </c>
      <c r="E52" s="141"/>
      <c r="F52" s="119">
        <f t="shared" si="2"/>
        <v>13246</v>
      </c>
      <c r="G52" s="145"/>
      <c r="H52" s="22"/>
      <c r="I52" s="207"/>
      <c r="J52" s="208"/>
      <c r="K52" s="209"/>
    </row>
    <row r="53" spans="1:11" s="7" customFormat="1" ht="48" customHeight="1" x14ac:dyDescent="0.25">
      <c r="A53" s="202" t="s">
        <v>123</v>
      </c>
      <c r="B53" s="203"/>
      <c r="C53" s="204"/>
      <c r="D53" s="140">
        <f>D54+D55+D56+D57</f>
        <v>405280.44</v>
      </c>
      <c r="E53" s="141"/>
      <c r="F53" s="119">
        <f t="shared" si="2"/>
        <v>405280.44</v>
      </c>
      <c r="G53" s="145"/>
      <c r="H53" s="22"/>
      <c r="I53" s="207"/>
      <c r="J53" s="208"/>
      <c r="K53" s="209"/>
    </row>
    <row r="54" spans="1:11" s="7" customFormat="1" ht="24.75" customHeight="1" x14ac:dyDescent="0.25">
      <c r="A54" s="202" t="s">
        <v>120</v>
      </c>
      <c r="B54" s="210"/>
      <c r="C54" s="211"/>
      <c r="D54" s="140">
        <v>189230.7</v>
      </c>
      <c r="E54" s="212"/>
      <c r="F54" s="119">
        <f t="shared" si="2"/>
        <v>189230.7</v>
      </c>
      <c r="G54" s="145"/>
      <c r="H54" s="22"/>
      <c r="I54" s="207"/>
      <c r="J54" s="208"/>
      <c r="K54" s="209"/>
    </row>
    <row r="55" spans="1:11" s="7" customFormat="1" ht="24.75" customHeight="1" x14ac:dyDescent="0.25">
      <c r="A55" s="202" t="s">
        <v>121</v>
      </c>
      <c r="B55" s="210"/>
      <c r="C55" s="211"/>
      <c r="D55" s="140">
        <v>156034.94</v>
      </c>
      <c r="E55" s="212"/>
      <c r="F55" s="119">
        <f t="shared" si="2"/>
        <v>156034.94</v>
      </c>
      <c r="G55" s="145"/>
      <c r="H55" s="22"/>
      <c r="I55" s="207"/>
      <c r="J55" s="208"/>
      <c r="K55" s="209"/>
    </row>
    <row r="56" spans="1:11" s="7" customFormat="1" ht="15" customHeight="1" x14ac:dyDescent="0.25">
      <c r="A56" s="202" t="s">
        <v>122</v>
      </c>
      <c r="B56" s="210"/>
      <c r="C56" s="211"/>
      <c r="D56" s="140">
        <v>40246.26</v>
      </c>
      <c r="E56" s="212"/>
      <c r="F56" s="119">
        <f t="shared" si="2"/>
        <v>40246.26</v>
      </c>
      <c r="G56" s="145"/>
      <c r="H56" s="22"/>
      <c r="I56" s="207"/>
      <c r="J56" s="208"/>
      <c r="K56" s="209"/>
    </row>
    <row r="57" spans="1:11" s="7" customFormat="1" ht="15" customHeight="1" x14ac:dyDescent="0.25">
      <c r="A57" s="202" t="s">
        <v>104</v>
      </c>
      <c r="B57" s="210"/>
      <c r="C57" s="211"/>
      <c r="D57" s="140">
        <v>19768.54</v>
      </c>
      <c r="E57" s="212"/>
      <c r="F57" s="119">
        <f t="shared" si="2"/>
        <v>19768.54</v>
      </c>
      <c r="G57" s="145"/>
      <c r="H57" s="22"/>
      <c r="I57" s="207"/>
      <c r="J57" s="208"/>
      <c r="K57" s="209"/>
    </row>
    <row r="58" spans="1:11" s="7" customFormat="1" ht="30.75" customHeight="1" x14ac:dyDescent="0.25">
      <c r="A58" s="217" t="s">
        <v>20</v>
      </c>
      <c r="B58" s="218"/>
      <c r="C58" s="219"/>
      <c r="D58" s="129">
        <f>SUM(D59:E70)</f>
        <v>1870203.28</v>
      </c>
      <c r="E58" s="130"/>
      <c r="F58" s="129">
        <f>D58+H58</f>
        <v>1870203.28</v>
      </c>
      <c r="G58" s="130"/>
      <c r="H58" s="114">
        <f>SUM(H59:H70)</f>
        <v>0</v>
      </c>
      <c r="I58" s="181"/>
      <c r="J58" s="181"/>
      <c r="K58" s="181"/>
    </row>
    <row r="59" spans="1:11" s="7" customFormat="1" ht="52.5" customHeight="1" x14ac:dyDescent="0.25">
      <c r="A59" s="202" t="s">
        <v>84</v>
      </c>
      <c r="B59" s="203"/>
      <c r="C59" s="204"/>
      <c r="D59" s="270">
        <v>69524</v>
      </c>
      <c r="E59" s="271"/>
      <c r="F59" s="270">
        <f t="shared" ref="F59:F70" si="3">D59+H59</f>
        <v>69524</v>
      </c>
      <c r="G59" s="272"/>
      <c r="H59" s="78"/>
      <c r="I59" s="220"/>
      <c r="J59" s="221"/>
      <c r="K59" s="222"/>
    </row>
    <row r="60" spans="1:11" s="7" customFormat="1" ht="21.75" customHeight="1" x14ac:dyDescent="0.25">
      <c r="A60" s="202" t="s">
        <v>46</v>
      </c>
      <c r="B60" s="203"/>
      <c r="C60" s="204"/>
      <c r="D60" s="270">
        <v>21744</v>
      </c>
      <c r="E60" s="271"/>
      <c r="F60" s="270">
        <f t="shared" si="3"/>
        <v>21744</v>
      </c>
      <c r="G60" s="272"/>
      <c r="H60" s="35"/>
      <c r="I60" s="220"/>
      <c r="J60" s="221"/>
      <c r="K60" s="222"/>
    </row>
    <row r="61" spans="1:11" s="7" customFormat="1" ht="29.25" customHeight="1" x14ac:dyDescent="0.25">
      <c r="A61" s="202" t="s">
        <v>45</v>
      </c>
      <c r="B61" s="203"/>
      <c r="C61" s="204"/>
      <c r="D61" s="270">
        <v>11700</v>
      </c>
      <c r="E61" s="271"/>
      <c r="F61" s="270">
        <f t="shared" si="3"/>
        <v>11700</v>
      </c>
      <c r="G61" s="272"/>
      <c r="H61" s="35"/>
      <c r="I61" s="220"/>
      <c r="J61" s="221"/>
      <c r="K61" s="222"/>
    </row>
    <row r="62" spans="1:11" s="7" customFormat="1" ht="28.5" customHeight="1" x14ac:dyDescent="0.25">
      <c r="A62" s="202" t="s">
        <v>47</v>
      </c>
      <c r="B62" s="203"/>
      <c r="C62" s="204"/>
      <c r="D62" s="270">
        <v>3545.8</v>
      </c>
      <c r="E62" s="271"/>
      <c r="F62" s="270">
        <f t="shared" si="3"/>
        <v>3545.8</v>
      </c>
      <c r="G62" s="272"/>
      <c r="H62" s="78"/>
      <c r="I62" s="220"/>
      <c r="J62" s="221"/>
      <c r="K62" s="222"/>
    </row>
    <row r="63" spans="1:11" s="7" customFormat="1" ht="68.25" customHeight="1" x14ac:dyDescent="0.25">
      <c r="A63" s="202" t="s">
        <v>48</v>
      </c>
      <c r="B63" s="203"/>
      <c r="C63" s="204"/>
      <c r="D63" s="270">
        <v>21957.439999999999</v>
      </c>
      <c r="E63" s="271"/>
      <c r="F63" s="270">
        <f t="shared" si="3"/>
        <v>21957.439999999999</v>
      </c>
      <c r="G63" s="272"/>
      <c r="H63" s="35"/>
      <c r="I63" s="213"/>
      <c r="J63" s="214"/>
      <c r="K63" s="215"/>
    </row>
    <row r="64" spans="1:11" s="7" customFormat="1" ht="46.5" customHeight="1" x14ac:dyDescent="0.25">
      <c r="A64" s="202" t="s">
        <v>49</v>
      </c>
      <c r="B64" s="203"/>
      <c r="C64" s="204"/>
      <c r="D64" s="270">
        <v>0</v>
      </c>
      <c r="E64" s="271"/>
      <c r="F64" s="270">
        <f t="shared" si="3"/>
        <v>0</v>
      </c>
      <c r="G64" s="272"/>
      <c r="H64" s="35"/>
      <c r="I64" s="220"/>
      <c r="J64" s="221"/>
      <c r="K64" s="222"/>
    </row>
    <row r="65" spans="1:11" s="7" customFormat="1" ht="21.75" customHeight="1" x14ac:dyDescent="0.25">
      <c r="A65" s="202" t="s">
        <v>50</v>
      </c>
      <c r="B65" s="203"/>
      <c r="C65" s="204"/>
      <c r="D65" s="270">
        <v>30000</v>
      </c>
      <c r="E65" s="271"/>
      <c r="F65" s="270">
        <f t="shared" si="3"/>
        <v>30000</v>
      </c>
      <c r="G65" s="272"/>
      <c r="H65" s="36"/>
      <c r="I65" s="124"/>
      <c r="J65" s="189"/>
      <c r="K65" s="125"/>
    </row>
    <row r="66" spans="1:11" s="7" customFormat="1" ht="17.25" customHeight="1" x14ac:dyDescent="0.25">
      <c r="A66" s="202" t="s">
        <v>51</v>
      </c>
      <c r="B66" s="203"/>
      <c r="C66" s="204"/>
      <c r="D66" s="270">
        <v>10245.76</v>
      </c>
      <c r="E66" s="271"/>
      <c r="F66" s="270">
        <f t="shared" si="3"/>
        <v>10245.76</v>
      </c>
      <c r="G66" s="272"/>
      <c r="H66" s="79"/>
      <c r="I66" s="220"/>
      <c r="J66" s="221"/>
      <c r="K66" s="222"/>
    </row>
    <row r="67" spans="1:11" s="7" customFormat="1" ht="24.75" customHeight="1" x14ac:dyDescent="0.25">
      <c r="A67" s="202" t="s">
        <v>52</v>
      </c>
      <c r="B67" s="203"/>
      <c r="C67" s="204"/>
      <c r="D67" s="270">
        <v>33523.199999999997</v>
      </c>
      <c r="E67" s="271"/>
      <c r="F67" s="270">
        <f t="shared" si="3"/>
        <v>33523.199999999997</v>
      </c>
      <c r="G67" s="272"/>
      <c r="H67" s="35"/>
      <c r="I67" s="220"/>
      <c r="J67" s="221"/>
      <c r="K67" s="222"/>
    </row>
    <row r="68" spans="1:11" s="7" customFormat="1" ht="26.25" customHeight="1" x14ac:dyDescent="0.25">
      <c r="A68" s="202" t="s">
        <v>53</v>
      </c>
      <c r="B68" s="203"/>
      <c r="C68" s="204"/>
      <c r="D68" s="270">
        <v>143893.07999999999</v>
      </c>
      <c r="E68" s="271"/>
      <c r="F68" s="270">
        <f t="shared" si="3"/>
        <v>143893.07999999999</v>
      </c>
      <c r="G68" s="272"/>
      <c r="H68" s="36"/>
      <c r="I68" s="220"/>
      <c r="J68" s="221"/>
      <c r="K68" s="222"/>
    </row>
    <row r="69" spans="1:11" s="7" customFormat="1" ht="18.75" customHeight="1" x14ac:dyDescent="0.25">
      <c r="A69" s="202" t="s">
        <v>63</v>
      </c>
      <c r="B69" s="203"/>
      <c r="C69" s="204"/>
      <c r="D69" s="270">
        <v>1520292</v>
      </c>
      <c r="E69" s="271"/>
      <c r="F69" s="270">
        <f t="shared" si="3"/>
        <v>1520292</v>
      </c>
      <c r="G69" s="272"/>
      <c r="H69" s="35"/>
      <c r="I69" s="220"/>
      <c r="J69" s="221"/>
      <c r="K69" s="222"/>
    </row>
    <row r="70" spans="1:11" s="7" customFormat="1" ht="19.5" customHeight="1" x14ac:dyDescent="0.25">
      <c r="A70" s="202" t="s">
        <v>64</v>
      </c>
      <c r="B70" s="203"/>
      <c r="C70" s="204"/>
      <c r="D70" s="270">
        <v>3778</v>
      </c>
      <c r="E70" s="271"/>
      <c r="F70" s="270">
        <f t="shared" si="3"/>
        <v>3778</v>
      </c>
      <c r="G70" s="272"/>
      <c r="H70" s="35"/>
      <c r="I70" s="220"/>
      <c r="J70" s="221"/>
      <c r="K70" s="222"/>
    </row>
    <row r="71" spans="1:11" s="7" customFormat="1" x14ac:dyDescent="0.25">
      <c r="A71" s="217" t="s">
        <v>21</v>
      </c>
      <c r="B71" s="218"/>
      <c r="C71" s="219"/>
      <c r="D71" s="129"/>
      <c r="E71" s="130"/>
      <c r="F71" s="193"/>
      <c r="G71" s="164"/>
      <c r="H71" s="115"/>
      <c r="I71" s="181"/>
      <c r="J71" s="181"/>
      <c r="K71" s="181"/>
    </row>
    <row r="72" spans="1:11" s="7" customFormat="1" ht="41.25" customHeight="1" x14ac:dyDescent="0.25">
      <c r="A72" s="217" t="s">
        <v>22</v>
      </c>
      <c r="B72" s="218"/>
      <c r="C72" s="219"/>
      <c r="D72" s="129">
        <f>SUM(D73:E78)</f>
        <v>241063</v>
      </c>
      <c r="E72" s="130"/>
      <c r="F72" s="129">
        <f>D72+H72</f>
        <v>272098</v>
      </c>
      <c r="G72" s="130"/>
      <c r="H72" s="114">
        <f>SUM(H73:H78)</f>
        <v>31035</v>
      </c>
      <c r="I72" s="181"/>
      <c r="J72" s="181"/>
      <c r="K72" s="181"/>
    </row>
    <row r="73" spans="1:11" s="7" customFormat="1" ht="33.75" customHeight="1" x14ac:dyDescent="0.25">
      <c r="A73" s="202" t="s">
        <v>54</v>
      </c>
      <c r="B73" s="203"/>
      <c r="C73" s="204"/>
      <c r="D73" s="119">
        <v>2600</v>
      </c>
      <c r="E73" s="120"/>
      <c r="F73" s="119">
        <f t="shared" ref="F73:F78" si="4">D73+H73</f>
        <v>2600</v>
      </c>
      <c r="G73" s="145"/>
      <c r="H73" s="22"/>
      <c r="I73" s="220"/>
      <c r="J73" s="221"/>
      <c r="K73" s="222"/>
    </row>
    <row r="74" spans="1:11" s="7" customFormat="1" ht="40.5" customHeight="1" x14ac:dyDescent="0.25">
      <c r="A74" s="202" t="s">
        <v>105</v>
      </c>
      <c r="B74" s="210"/>
      <c r="C74" s="211"/>
      <c r="D74" s="119">
        <v>20998</v>
      </c>
      <c r="E74" s="212"/>
      <c r="F74" s="119">
        <f t="shared" si="4"/>
        <v>20998</v>
      </c>
      <c r="G74" s="145"/>
      <c r="H74" s="22"/>
      <c r="I74" s="213"/>
      <c r="J74" s="214"/>
      <c r="K74" s="215"/>
    </row>
    <row r="75" spans="1:11" s="7" customFormat="1" ht="30" customHeight="1" x14ac:dyDescent="0.25">
      <c r="A75" s="202" t="s">
        <v>114</v>
      </c>
      <c r="B75" s="210"/>
      <c r="C75" s="211"/>
      <c r="D75" s="119">
        <v>8500</v>
      </c>
      <c r="E75" s="212"/>
      <c r="F75" s="119">
        <f t="shared" si="4"/>
        <v>8500</v>
      </c>
      <c r="G75" s="145"/>
      <c r="H75" s="22"/>
      <c r="I75" s="213"/>
      <c r="J75" s="214"/>
      <c r="K75" s="215"/>
    </row>
    <row r="76" spans="1:11" s="7" customFormat="1" ht="21" customHeight="1" x14ac:dyDescent="0.25">
      <c r="A76" s="202" t="s">
        <v>179</v>
      </c>
      <c r="B76" s="210"/>
      <c r="C76" s="211"/>
      <c r="D76" s="119">
        <v>197000</v>
      </c>
      <c r="E76" s="212"/>
      <c r="F76" s="119">
        <f t="shared" si="4"/>
        <v>197000</v>
      </c>
      <c r="G76" s="145"/>
      <c r="H76" s="62"/>
      <c r="I76" s="285"/>
      <c r="J76" s="286"/>
      <c r="K76" s="287"/>
    </row>
    <row r="77" spans="1:11" s="7" customFormat="1" ht="37.5" customHeight="1" x14ac:dyDescent="0.25">
      <c r="A77" s="202" t="s">
        <v>185</v>
      </c>
      <c r="B77" s="210"/>
      <c r="C77" s="211"/>
      <c r="D77" s="119">
        <v>11965</v>
      </c>
      <c r="E77" s="212"/>
      <c r="F77" s="119">
        <f t="shared" si="4"/>
        <v>28000</v>
      </c>
      <c r="G77" s="145"/>
      <c r="H77" s="62">
        <v>16035</v>
      </c>
      <c r="I77" s="220" t="s">
        <v>187</v>
      </c>
      <c r="J77" s="221"/>
      <c r="K77" s="222"/>
    </row>
    <row r="78" spans="1:11" s="7" customFormat="1" ht="37.5" customHeight="1" x14ac:dyDescent="0.25">
      <c r="A78" s="202" t="s">
        <v>186</v>
      </c>
      <c r="B78" s="210"/>
      <c r="C78" s="211"/>
      <c r="D78" s="119"/>
      <c r="E78" s="212"/>
      <c r="F78" s="119">
        <f t="shared" si="4"/>
        <v>15000</v>
      </c>
      <c r="G78" s="145"/>
      <c r="H78" s="62">
        <v>15000</v>
      </c>
      <c r="I78" s="220" t="s">
        <v>187</v>
      </c>
      <c r="J78" s="221"/>
      <c r="K78" s="222"/>
    </row>
    <row r="79" spans="1:11" s="7" customFormat="1" ht="32.25" customHeight="1" x14ac:dyDescent="0.25">
      <c r="A79" s="217" t="s">
        <v>23</v>
      </c>
      <c r="B79" s="218"/>
      <c r="C79" s="219"/>
      <c r="D79" s="129">
        <f>SUM(D80:E89)</f>
        <v>622399.81000000006</v>
      </c>
      <c r="E79" s="130"/>
      <c r="F79" s="129">
        <f>D79+H79</f>
        <v>587399.81000000006</v>
      </c>
      <c r="G79" s="130"/>
      <c r="H79" s="114">
        <f>SUM(H80:H89)</f>
        <v>-35000</v>
      </c>
      <c r="I79" s="181"/>
      <c r="J79" s="181"/>
      <c r="K79" s="181"/>
    </row>
    <row r="80" spans="1:11" s="7" customFormat="1" ht="15" customHeight="1" x14ac:dyDescent="0.25">
      <c r="A80" s="202" t="s">
        <v>56</v>
      </c>
      <c r="B80" s="203"/>
      <c r="C80" s="204"/>
      <c r="D80" s="119">
        <f>11140</f>
        <v>11140</v>
      </c>
      <c r="E80" s="120"/>
      <c r="F80" s="119">
        <f t="shared" ref="F80:F89" si="5">D80+H80</f>
        <v>11140</v>
      </c>
      <c r="G80" s="145"/>
      <c r="H80" s="21"/>
      <c r="I80" s="124"/>
      <c r="J80" s="189"/>
      <c r="K80" s="125"/>
    </row>
    <row r="81" spans="1:11" s="7" customFormat="1" ht="18" customHeight="1" x14ac:dyDescent="0.25">
      <c r="A81" s="202" t="s">
        <v>57</v>
      </c>
      <c r="B81" s="203"/>
      <c r="C81" s="204"/>
      <c r="D81" s="119">
        <v>44205.13</v>
      </c>
      <c r="E81" s="120"/>
      <c r="F81" s="119">
        <f t="shared" si="5"/>
        <v>44205.13</v>
      </c>
      <c r="G81" s="145"/>
      <c r="H81" s="62"/>
      <c r="I81" s="220"/>
      <c r="J81" s="221"/>
      <c r="K81" s="222"/>
    </row>
    <row r="82" spans="1:11" s="7" customFormat="1" ht="18" customHeight="1" x14ac:dyDescent="0.25">
      <c r="A82" s="202" t="s">
        <v>58</v>
      </c>
      <c r="B82" s="203"/>
      <c r="C82" s="204"/>
      <c r="D82" s="119">
        <v>3432</v>
      </c>
      <c r="E82" s="120"/>
      <c r="F82" s="119">
        <f t="shared" si="5"/>
        <v>3432</v>
      </c>
      <c r="G82" s="145"/>
      <c r="H82" s="62"/>
      <c r="I82" s="220"/>
      <c r="J82" s="221"/>
      <c r="K82" s="222"/>
    </row>
    <row r="83" spans="1:11" s="7" customFormat="1" ht="14.25" customHeight="1" x14ac:dyDescent="0.25">
      <c r="A83" s="202" t="s">
        <v>59</v>
      </c>
      <c r="B83" s="203"/>
      <c r="C83" s="204"/>
      <c r="D83" s="119">
        <v>9488.7199999999993</v>
      </c>
      <c r="E83" s="120"/>
      <c r="F83" s="119">
        <f t="shared" si="5"/>
        <v>9488.7199999999993</v>
      </c>
      <c r="G83" s="145"/>
      <c r="H83" s="73"/>
      <c r="I83" s="220"/>
      <c r="J83" s="221"/>
      <c r="K83" s="222"/>
    </row>
    <row r="84" spans="1:11" s="7" customFormat="1" ht="15" customHeight="1" x14ac:dyDescent="0.25">
      <c r="A84" s="202" t="s">
        <v>60</v>
      </c>
      <c r="B84" s="203"/>
      <c r="C84" s="204"/>
      <c r="D84" s="119">
        <v>1600</v>
      </c>
      <c r="E84" s="120"/>
      <c r="F84" s="119">
        <f t="shared" si="5"/>
        <v>1600</v>
      </c>
      <c r="G84" s="145"/>
      <c r="H84" s="74"/>
      <c r="I84" s="124"/>
      <c r="J84" s="189"/>
      <c r="K84" s="125"/>
    </row>
    <row r="85" spans="1:11" s="7" customFormat="1" ht="18.75" customHeight="1" x14ac:dyDescent="0.25">
      <c r="A85" s="202" t="s">
        <v>61</v>
      </c>
      <c r="B85" s="203"/>
      <c r="C85" s="204"/>
      <c r="D85" s="119">
        <v>299300</v>
      </c>
      <c r="E85" s="120"/>
      <c r="F85" s="119">
        <f t="shared" si="5"/>
        <v>299300</v>
      </c>
      <c r="G85" s="145"/>
      <c r="H85" s="62"/>
      <c r="I85" s="220"/>
      <c r="J85" s="221"/>
      <c r="K85" s="222"/>
    </row>
    <row r="86" spans="1:11" s="7" customFormat="1" ht="17.25" customHeight="1" x14ac:dyDescent="0.25">
      <c r="A86" s="202" t="s">
        <v>62</v>
      </c>
      <c r="B86" s="203"/>
      <c r="C86" s="204"/>
      <c r="D86" s="119">
        <v>28812</v>
      </c>
      <c r="E86" s="120"/>
      <c r="F86" s="119">
        <f t="shared" si="5"/>
        <v>28812</v>
      </c>
      <c r="G86" s="145"/>
      <c r="H86" s="62"/>
      <c r="I86" s="220"/>
      <c r="J86" s="221"/>
      <c r="K86" s="222"/>
    </row>
    <row r="87" spans="1:11" s="7" customFormat="1" ht="15" customHeight="1" x14ac:dyDescent="0.25">
      <c r="A87" s="202" t="s">
        <v>65</v>
      </c>
      <c r="B87" s="203"/>
      <c r="C87" s="204"/>
      <c r="D87" s="119">
        <v>11386.96</v>
      </c>
      <c r="E87" s="120"/>
      <c r="F87" s="119">
        <f t="shared" si="5"/>
        <v>11386.96</v>
      </c>
      <c r="G87" s="145"/>
      <c r="H87" s="73"/>
      <c r="I87" s="124"/>
      <c r="J87" s="189"/>
      <c r="K87" s="125"/>
    </row>
    <row r="88" spans="1:11" s="7" customFormat="1" ht="35.25" customHeight="1" x14ac:dyDescent="0.25">
      <c r="A88" s="202" t="s">
        <v>80</v>
      </c>
      <c r="B88" s="203"/>
      <c r="C88" s="204"/>
      <c r="D88" s="119">
        <v>210000</v>
      </c>
      <c r="E88" s="212"/>
      <c r="F88" s="119">
        <f t="shared" si="5"/>
        <v>175000</v>
      </c>
      <c r="G88" s="145"/>
      <c r="H88" s="62">
        <v>-35000</v>
      </c>
      <c r="I88" s="207" t="s">
        <v>194</v>
      </c>
      <c r="J88" s="208"/>
      <c r="K88" s="209"/>
    </row>
    <row r="89" spans="1:11" s="7" customFormat="1" ht="20.25" customHeight="1" x14ac:dyDescent="0.25">
      <c r="A89" s="202" t="s">
        <v>168</v>
      </c>
      <c r="B89" s="203"/>
      <c r="C89" s="204"/>
      <c r="D89" s="119">
        <v>3035</v>
      </c>
      <c r="E89" s="212"/>
      <c r="F89" s="119">
        <f t="shared" si="5"/>
        <v>3035</v>
      </c>
      <c r="G89" s="145"/>
      <c r="H89" s="62"/>
      <c r="I89" s="220"/>
      <c r="J89" s="221"/>
      <c r="K89" s="222"/>
    </row>
    <row r="90" spans="1:11" s="7" customFormat="1" x14ac:dyDescent="0.25">
      <c r="A90" s="135" t="s">
        <v>11</v>
      </c>
      <c r="B90" s="135"/>
      <c r="C90" s="135"/>
      <c r="D90" s="136">
        <f>D30+D31+D32+D40+D43+D58+D71+D72+D79</f>
        <v>8652573.9399999995</v>
      </c>
      <c r="E90" s="137"/>
      <c r="F90" s="136">
        <f>F30+F31+F32+F40+F43+F58+F71+F72+F79</f>
        <v>8652573.9399999995</v>
      </c>
      <c r="G90" s="137"/>
      <c r="H90" s="107">
        <f>H30+H31+H32+H40+H43+H58+H71+H72+H79</f>
        <v>0</v>
      </c>
      <c r="I90" s="171"/>
      <c r="J90" s="171"/>
      <c r="K90" s="171"/>
    </row>
    <row r="91" spans="1:11" s="7" customFormat="1" x14ac:dyDescent="0.25">
      <c r="A91" s="50"/>
      <c r="B91" s="50"/>
      <c r="C91" s="50"/>
      <c r="D91" s="51"/>
      <c r="E91" s="51"/>
      <c r="F91" s="51"/>
      <c r="G91" s="51"/>
      <c r="H91" s="51"/>
      <c r="I91" s="52"/>
      <c r="J91" s="52"/>
      <c r="K91" s="52"/>
    </row>
    <row r="93" spans="1:11" x14ac:dyDescent="0.25">
      <c r="A93" s="138" t="s">
        <v>24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8.25" customHeight="1" x14ac:dyDescent="0.25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</row>
    <row r="95" spans="1:11" x14ac:dyDescent="0.25">
      <c r="A95" s="171"/>
      <c r="B95" s="171"/>
      <c r="C95" s="171"/>
      <c r="D95" s="163" t="s">
        <v>5</v>
      </c>
      <c r="E95" s="163"/>
      <c r="F95" s="163" t="s">
        <v>6</v>
      </c>
      <c r="G95" s="163"/>
      <c r="H95" s="105" t="s">
        <v>14</v>
      </c>
      <c r="I95" s="188" t="s">
        <v>13</v>
      </c>
      <c r="J95" s="229"/>
      <c r="K95" s="230"/>
    </row>
    <row r="96" spans="1:11" ht="33" customHeight="1" x14ac:dyDescent="0.25">
      <c r="A96" s="126" t="s">
        <v>19</v>
      </c>
      <c r="B96" s="127"/>
      <c r="C96" s="128"/>
      <c r="D96" s="169">
        <f>D97</f>
        <v>97400</v>
      </c>
      <c r="E96" s="184"/>
      <c r="F96" s="169">
        <f>F97+F98</f>
        <v>302600</v>
      </c>
      <c r="G96" s="184"/>
      <c r="H96" s="101">
        <f>H97+H98</f>
        <v>0</v>
      </c>
      <c r="I96" s="171"/>
      <c r="J96" s="171"/>
      <c r="K96" s="171"/>
    </row>
    <row r="97" spans="1:11" ht="18" customHeight="1" x14ac:dyDescent="0.25">
      <c r="A97" s="273" t="s">
        <v>141</v>
      </c>
      <c r="B97" s="143"/>
      <c r="C97" s="144"/>
      <c r="D97" s="191">
        <v>97400</v>
      </c>
      <c r="E97" s="276"/>
      <c r="F97" s="191">
        <f>D97+H97</f>
        <v>97400</v>
      </c>
      <c r="G97" s="274"/>
      <c r="H97" s="39"/>
      <c r="I97" s="220"/>
      <c r="J97" s="221"/>
      <c r="K97" s="222"/>
    </row>
    <row r="98" spans="1:11" ht="27.75" customHeight="1" x14ac:dyDescent="0.25">
      <c r="A98" s="273" t="s">
        <v>147</v>
      </c>
      <c r="B98" s="143"/>
      <c r="C98" s="144"/>
      <c r="D98" s="191">
        <v>205200</v>
      </c>
      <c r="E98" s="276"/>
      <c r="F98" s="191">
        <f>D98+H98</f>
        <v>205200</v>
      </c>
      <c r="G98" s="274"/>
      <c r="H98" s="39"/>
      <c r="I98" s="220"/>
      <c r="J98" s="221"/>
      <c r="K98" s="222"/>
    </row>
    <row r="99" spans="1:11" x14ac:dyDescent="0.25">
      <c r="A99" s="135" t="s">
        <v>11</v>
      </c>
      <c r="B99" s="135"/>
      <c r="C99" s="135"/>
      <c r="D99" s="136">
        <f>D96</f>
        <v>97400</v>
      </c>
      <c r="E99" s="137"/>
      <c r="F99" s="136">
        <f>F96</f>
        <v>302600</v>
      </c>
      <c r="G99" s="137"/>
      <c r="H99" s="107">
        <f>H96</f>
        <v>0</v>
      </c>
      <c r="I99" s="171"/>
      <c r="J99" s="171"/>
      <c r="K99" s="171"/>
    </row>
    <row r="100" spans="1:11" x14ac:dyDescent="0.25">
      <c r="A100" s="50"/>
      <c r="B100" s="50"/>
      <c r="C100" s="50"/>
      <c r="D100" s="51"/>
      <c r="E100" s="51"/>
      <c r="F100" s="51"/>
      <c r="G100" s="51"/>
      <c r="H100" s="51"/>
      <c r="I100" s="52"/>
      <c r="J100" s="52"/>
      <c r="K100" s="52"/>
    </row>
    <row r="101" spans="1:11" x14ac:dyDescent="0.25">
      <c r="A101" s="50"/>
      <c r="B101" s="50"/>
      <c r="C101" s="50"/>
      <c r="D101" s="51"/>
      <c r="E101" s="51"/>
      <c r="F101" s="51"/>
      <c r="G101" s="51"/>
      <c r="H101" s="51"/>
      <c r="I101" s="52"/>
      <c r="J101" s="52"/>
      <c r="K101" s="52"/>
    </row>
    <row r="102" spans="1:11" ht="16.5" customHeight="1" x14ac:dyDescent="0.25">
      <c r="A102" s="187" t="s">
        <v>25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</row>
    <row r="104" spans="1:11" x14ac:dyDescent="0.25">
      <c r="A104" s="171"/>
      <c r="B104" s="171"/>
      <c r="C104" s="171"/>
      <c r="D104" s="163" t="s">
        <v>5</v>
      </c>
      <c r="E104" s="163"/>
      <c r="F104" s="163" t="s">
        <v>6</v>
      </c>
      <c r="G104" s="163"/>
      <c r="H104" s="105" t="s">
        <v>14</v>
      </c>
      <c r="I104" s="188" t="s">
        <v>13</v>
      </c>
      <c r="J104" s="229"/>
      <c r="K104" s="230"/>
    </row>
    <row r="105" spans="1:11" ht="21.75" customHeight="1" x14ac:dyDescent="0.25">
      <c r="A105" s="231" t="s">
        <v>15</v>
      </c>
      <c r="B105" s="231"/>
      <c r="C105" s="231"/>
      <c r="D105" s="129">
        <v>134809.07999999999</v>
      </c>
      <c r="E105" s="130"/>
      <c r="F105" s="129">
        <f>D105+H105</f>
        <v>134809.07999999999</v>
      </c>
      <c r="G105" s="164"/>
      <c r="H105" s="115"/>
      <c r="I105" s="283"/>
      <c r="J105" s="284"/>
      <c r="K105" s="284"/>
    </row>
    <row r="106" spans="1:11" ht="28.5" customHeight="1" x14ac:dyDescent="0.25">
      <c r="A106" s="217" t="s">
        <v>16</v>
      </c>
      <c r="B106" s="218"/>
      <c r="C106" s="219"/>
      <c r="D106" s="129">
        <v>40712.339999999997</v>
      </c>
      <c r="E106" s="130"/>
      <c r="F106" s="129">
        <f>D106+H106</f>
        <v>40712.339999999997</v>
      </c>
      <c r="G106" s="164"/>
      <c r="H106" s="115"/>
      <c r="I106" s="281"/>
      <c r="J106" s="282"/>
      <c r="K106" s="275"/>
    </row>
    <row r="107" spans="1:11" ht="27.75" customHeight="1" x14ac:dyDescent="0.25">
      <c r="A107" s="217" t="s">
        <v>17</v>
      </c>
      <c r="B107" s="218"/>
      <c r="C107" s="219"/>
      <c r="D107" s="129">
        <v>5220</v>
      </c>
      <c r="E107" s="130"/>
      <c r="F107" s="129">
        <f>D107+H107</f>
        <v>5220</v>
      </c>
      <c r="G107" s="164"/>
      <c r="H107" s="114"/>
      <c r="I107" s="171"/>
      <c r="J107" s="171"/>
      <c r="K107" s="171"/>
    </row>
    <row r="108" spans="1:11" ht="22.5" customHeight="1" x14ac:dyDescent="0.25">
      <c r="A108" s="205" t="s">
        <v>66</v>
      </c>
      <c r="B108" s="232"/>
      <c r="C108" s="233"/>
      <c r="D108" s="119">
        <v>5220</v>
      </c>
      <c r="E108" s="145"/>
      <c r="F108" s="119">
        <f>D108+H108</f>
        <v>5220</v>
      </c>
      <c r="G108" s="233"/>
      <c r="H108" s="35"/>
      <c r="I108" s="220"/>
      <c r="J108" s="221"/>
      <c r="K108" s="222"/>
    </row>
    <row r="109" spans="1:11" ht="30" customHeight="1" x14ac:dyDescent="0.25">
      <c r="A109" s="217" t="s">
        <v>20</v>
      </c>
      <c r="B109" s="218"/>
      <c r="C109" s="219"/>
      <c r="D109" s="129">
        <f>SUM(D110:E115)</f>
        <v>580665</v>
      </c>
      <c r="E109" s="130"/>
      <c r="F109" s="129">
        <f>D109+H109</f>
        <v>580665</v>
      </c>
      <c r="G109" s="164"/>
      <c r="H109" s="114">
        <f>SUM(H110:H115)</f>
        <v>0</v>
      </c>
      <c r="I109" s="171"/>
      <c r="J109" s="171"/>
      <c r="K109" s="171"/>
    </row>
    <row r="110" spans="1:11" s="7" customFormat="1" ht="23.25" customHeight="1" x14ac:dyDescent="0.25">
      <c r="A110" s="202" t="s">
        <v>82</v>
      </c>
      <c r="B110" s="203"/>
      <c r="C110" s="204"/>
      <c r="D110" s="119">
        <v>186480</v>
      </c>
      <c r="E110" s="120"/>
      <c r="F110" s="119">
        <f t="shared" ref="F110:F115" si="6">D110+H110</f>
        <v>186480</v>
      </c>
      <c r="G110" s="233"/>
      <c r="H110" s="38"/>
      <c r="I110" s="124"/>
      <c r="J110" s="189"/>
      <c r="K110" s="125"/>
    </row>
    <row r="111" spans="1:11" s="7" customFormat="1" ht="24.75" customHeight="1" x14ac:dyDescent="0.25">
      <c r="A111" s="202" t="s">
        <v>81</v>
      </c>
      <c r="B111" s="203"/>
      <c r="C111" s="204"/>
      <c r="D111" s="119">
        <v>212418</v>
      </c>
      <c r="E111" s="120"/>
      <c r="F111" s="119">
        <f t="shared" si="6"/>
        <v>212418</v>
      </c>
      <c r="G111" s="233"/>
      <c r="H111" s="22"/>
      <c r="I111" s="220"/>
      <c r="J111" s="221"/>
      <c r="K111" s="222"/>
    </row>
    <row r="112" spans="1:11" s="7" customFormat="1" ht="21" customHeight="1" x14ac:dyDescent="0.25">
      <c r="A112" s="202" t="s">
        <v>67</v>
      </c>
      <c r="B112" s="203"/>
      <c r="C112" s="204"/>
      <c r="D112" s="119">
        <v>104760</v>
      </c>
      <c r="E112" s="120"/>
      <c r="F112" s="119">
        <f t="shared" si="6"/>
        <v>104760</v>
      </c>
      <c r="G112" s="233"/>
      <c r="H112" s="76"/>
      <c r="I112" s="207"/>
      <c r="J112" s="208"/>
      <c r="K112" s="209"/>
    </row>
    <row r="113" spans="1:11" s="7" customFormat="1" ht="27" customHeight="1" x14ac:dyDescent="0.25">
      <c r="A113" s="202" t="s">
        <v>83</v>
      </c>
      <c r="B113" s="203"/>
      <c r="C113" s="204"/>
      <c r="D113" s="119">
        <v>407</v>
      </c>
      <c r="E113" s="120"/>
      <c r="F113" s="119">
        <f t="shared" si="6"/>
        <v>407</v>
      </c>
      <c r="G113" s="233"/>
      <c r="H113" s="22"/>
      <c r="I113" s="220"/>
      <c r="J113" s="221"/>
      <c r="K113" s="222"/>
    </row>
    <row r="114" spans="1:11" s="7" customFormat="1" ht="19.5" customHeight="1" x14ac:dyDescent="0.25">
      <c r="A114" s="202" t="s">
        <v>131</v>
      </c>
      <c r="B114" s="203"/>
      <c r="C114" s="204"/>
      <c r="D114" s="119">
        <v>39600</v>
      </c>
      <c r="E114" s="120"/>
      <c r="F114" s="119">
        <f t="shared" si="6"/>
        <v>39600</v>
      </c>
      <c r="G114" s="233"/>
      <c r="H114" s="22"/>
      <c r="I114" s="220"/>
      <c r="J114" s="221"/>
      <c r="K114" s="222"/>
    </row>
    <row r="115" spans="1:11" s="7" customFormat="1" ht="23.25" customHeight="1" x14ac:dyDescent="0.25">
      <c r="A115" s="202" t="s">
        <v>169</v>
      </c>
      <c r="B115" s="203"/>
      <c r="C115" s="204"/>
      <c r="D115" s="119">
        <v>37000</v>
      </c>
      <c r="E115" s="120"/>
      <c r="F115" s="119">
        <f t="shared" si="6"/>
        <v>37000</v>
      </c>
      <c r="G115" s="233"/>
      <c r="H115" s="22"/>
      <c r="I115" s="220"/>
      <c r="J115" s="221"/>
      <c r="K115" s="222"/>
    </row>
    <row r="116" spans="1:11" ht="30" customHeight="1" x14ac:dyDescent="0.25">
      <c r="A116" s="217" t="s">
        <v>106</v>
      </c>
      <c r="B116" s="218"/>
      <c r="C116" s="219"/>
      <c r="D116" s="129">
        <f>SUM(D117:E119)</f>
        <v>22853.14</v>
      </c>
      <c r="E116" s="196"/>
      <c r="F116" s="129">
        <f>D116+H116</f>
        <v>22853.14</v>
      </c>
      <c r="G116" s="206"/>
      <c r="H116" s="114">
        <f>SUM(H117:H119)</f>
        <v>0</v>
      </c>
      <c r="I116" s="124"/>
      <c r="J116" s="189"/>
      <c r="K116" s="125"/>
    </row>
    <row r="117" spans="1:11" ht="24.75" customHeight="1" x14ac:dyDescent="0.25">
      <c r="A117" s="202" t="s">
        <v>69</v>
      </c>
      <c r="B117" s="203"/>
      <c r="C117" s="204"/>
      <c r="D117" s="119">
        <v>19804.14</v>
      </c>
      <c r="E117" s="120"/>
      <c r="F117" s="119">
        <f t="shared" ref="F117:F119" si="7">D117+H117</f>
        <v>19804.14</v>
      </c>
      <c r="G117" s="120"/>
      <c r="H117" s="62"/>
      <c r="I117" s="220"/>
      <c r="J117" s="221"/>
      <c r="K117" s="222"/>
    </row>
    <row r="118" spans="1:11" ht="23.25" customHeight="1" x14ac:dyDescent="0.25">
      <c r="A118" s="202" t="s">
        <v>71</v>
      </c>
      <c r="B118" s="203"/>
      <c r="C118" s="204"/>
      <c r="D118" s="119">
        <v>624</v>
      </c>
      <c r="E118" s="120"/>
      <c r="F118" s="119">
        <f t="shared" si="7"/>
        <v>624</v>
      </c>
      <c r="G118" s="120"/>
      <c r="H118" s="62"/>
      <c r="I118" s="220"/>
      <c r="J118" s="221"/>
      <c r="K118" s="222"/>
    </row>
    <row r="119" spans="1:11" ht="21" customHeight="1" x14ac:dyDescent="0.25">
      <c r="A119" s="202" t="s">
        <v>70</v>
      </c>
      <c r="B119" s="203"/>
      <c r="C119" s="204"/>
      <c r="D119" s="119">
        <v>2425</v>
      </c>
      <c r="E119" s="120"/>
      <c r="F119" s="119">
        <f t="shared" si="7"/>
        <v>2425</v>
      </c>
      <c r="G119" s="120"/>
      <c r="H119" s="62"/>
      <c r="I119" s="220"/>
      <c r="J119" s="221"/>
      <c r="K119" s="222"/>
    </row>
    <row r="120" spans="1:11" ht="34.5" customHeight="1" x14ac:dyDescent="0.25">
      <c r="A120" s="217" t="s">
        <v>107</v>
      </c>
      <c r="B120" s="218"/>
      <c r="C120" s="219"/>
      <c r="D120" s="129">
        <v>40695.199999999997</v>
      </c>
      <c r="E120" s="130"/>
      <c r="F120" s="129">
        <f>D120+H120</f>
        <v>40695.199999999997</v>
      </c>
      <c r="G120" s="164"/>
      <c r="H120" s="75"/>
      <c r="I120" s="220"/>
      <c r="J120" s="221"/>
      <c r="K120" s="222"/>
    </row>
    <row r="121" spans="1:11" x14ac:dyDescent="0.25">
      <c r="A121" s="217" t="s">
        <v>108</v>
      </c>
      <c r="B121" s="218"/>
      <c r="C121" s="219"/>
      <c r="D121" s="129">
        <v>24700</v>
      </c>
      <c r="E121" s="130"/>
      <c r="F121" s="129">
        <f>D121+H121</f>
        <v>24700</v>
      </c>
      <c r="G121" s="164"/>
      <c r="H121" s="114"/>
      <c r="I121" s="124"/>
      <c r="J121" s="189"/>
      <c r="K121" s="125"/>
    </row>
    <row r="122" spans="1:11" ht="37.5" customHeight="1" x14ac:dyDescent="0.25">
      <c r="A122" s="217" t="s">
        <v>23</v>
      </c>
      <c r="B122" s="218"/>
      <c r="C122" s="219"/>
      <c r="D122" s="129">
        <f>SUM(D123:E126)</f>
        <v>87223.34</v>
      </c>
      <c r="E122" s="130"/>
      <c r="F122" s="129">
        <f t="shared" ref="F122:F126" si="8">D122+H122</f>
        <v>87223.34</v>
      </c>
      <c r="G122" s="164"/>
      <c r="H122" s="114">
        <f>SUM(H123:H126)</f>
        <v>0</v>
      </c>
      <c r="I122" s="171"/>
      <c r="J122" s="171"/>
      <c r="K122" s="171"/>
    </row>
    <row r="123" spans="1:11" ht="17.25" customHeight="1" x14ac:dyDescent="0.25">
      <c r="A123" s="202" t="s">
        <v>56</v>
      </c>
      <c r="B123" s="203"/>
      <c r="C123" s="204"/>
      <c r="D123" s="119">
        <v>18513.34</v>
      </c>
      <c r="E123" s="120"/>
      <c r="F123" s="119">
        <f t="shared" si="8"/>
        <v>18513.34</v>
      </c>
      <c r="G123" s="120"/>
      <c r="H123" s="22"/>
      <c r="I123" s="220"/>
      <c r="J123" s="221"/>
      <c r="K123" s="222"/>
    </row>
    <row r="124" spans="1:11" ht="18" customHeight="1" x14ac:dyDescent="0.25">
      <c r="A124" s="202" t="s">
        <v>57</v>
      </c>
      <c r="B124" s="203"/>
      <c r="C124" s="204"/>
      <c r="D124" s="119">
        <v>44710</v>
      </c>
      <c r="E124" s="120"/>
      <c r="F124" s="119">
        <f t="shared" si="8"/>
        <v>44710</v>
      </c>
      <c r="G124" s="120"/>
      <c r="H124" s="62"/>
      <c r="I124" s="220"/>
      <c r="J124" s="221"/>
      <c r="K124" s="222"/>
    </row>
    <row r="125" spans="1:11" ht="15" customHeight="1" x14ac:dyDescent="0.25">
      <c r="A125" s="202" t="s">
        <v>162</v>
      </c>
      <c r="B125" s="203"/>
      <c r="C125" s="204"/>
      <c r="D125" s="119">
        <v>15000</v>
      </c>
      <c r="E125" s="120"/>
      <c r="F125" s="119">
        <f t="shared" si="8"/>
        <v>15000</v>
      </c>
      <c r="G125" s="120"/>
      <c r="H125" s="62"/>
      <c r="I125" s="220"/>
      <c r="J125" s="221"/>
      <c r="K125" s="222"/>
    </row>
    <row r="126" spans="1:11" ht="15" customHeight="1" x14ac:dyDescent="0.25">
      <c r="A126" s="202" t="s">
        <v>73</v>
      </c>
      <c r="B126" s="203"/>
      <c r="C126" s="204"/>
      <c r="D126" s="119">
        <v>9000</v>
      </c>
      <c r="E126" s="120"/>
      <c r="F126" s="119">
        <f t="shared" si="8"/>
        <v>9000</v>
      </c>
      <c r="G126" s="120"/>
      <c r="H126" s="38"/>
      <c r="I126" s="124"/>
      <c r="J126" s="189"/>
      <c r="K126" s="125"/>
    </row>
    <row r="127" spans="1:11" x14ac:dyDescent="0.25">
      <c r="A127" s="135" t="s">
        <v>11</v>
      </c>
      <c r="B127" s="135"/>
      <c r="C127" s="135"/>
      <c r="D127" s="136">
        <f>D105+D106+D107+D109+D116+D120+D121+D122</f>
        <v>936878.09999999986</v>
      </c>
      <c r="E127" s="137"/>
      <c r="F127" s="136">
        <f>F105+F106+F107+F109+F116+F120+F121+F122</f>
        <v>936878.09999999986</v>
      </c>
      <c r="G127" s="137"/>
      <c r="H127" s="107">
        <f>H105+H106+H107+H109+H116+H120+H122</f>
        <v>0</v>
      </c>
      <c r="I127" s="171"/>
      <c r="J127" s="171"/>
      <c r="K127" s="171"/>
    </row>
    <row r="129" spans="1:11" ht="46.5" customHeight="1" x14ac:dyDescent="0.25">
      <c r="A129" s="194" t="s">
        <v>109</v>
      </c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</row>
    <row r="130" spans="1:11" ht="30.75" customHeight="1" x14ac:dyDescent="0.25">
      <c r="A130" s="194" t="s">
        <v>98</v>
      </c>
      <c r="B130" s="194"/>
      <c r="C130" s="194"/>
      <c r="D130" s="194"/>
      <c r="E130" s="194"/>
      <c r="F130" s="194"/>
      <c r="G130" s="194"/>
      <c r="H130" s="194"/>
      <c r="I130" s="194"/>
      <c r="J130" s="194"/>
      <c r="K130" s="194"/>
    </row>
    <row r="131" spans="1:11" x14ac:dyDescent="0.25">
      <c r="A131" s="139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</row>
    <row r="132" spans="1:11" ht="61.5" customHeight="1" x14ac:dyDescent="0.25">
      <c r="A132" s="280" t="s">
        <v>225</v>
      </c>
      <c r="B132" s="158"/>
      <c r="C132" s="158"/>
      <c r="D132" s="158"/>
      <c r="E132" s="158"/>
      <c r="F132" s="158"/>
      <c r="G132" s="158"/>
      <c r="H132" s="158"/>
      <c r="I132" s="158"/>
      <c r="J132" s="139"/>
      <c r="K132" s="108"/>
    </row>
    <row r="133" spans="1:11" ht="45.75" customHeight="1" x14ac:dyDescent="0.25">
      <c r="A133" s="194" t="s">
        <v>109</v>
      </c>
      <c r="B133" s="194"/>
      <c r="C133" s="194"/>
      <c r="D133" s="194"/>
      <c r="E133" s="194"/>
      <c r="F133" s="194"/>
      <c r="G133" s="194"/>
      <c r="H133" s="194"/>
      <c r="I133" s="194"/>
      <c r="J133" s="194"/>
      <c r="K133" s="194"/>
    </row>
    <row r="134" spans="1:11" ht="18.75" customHeight="1" x14ac:dyDescent="0.25">
      <c r="A134" s="194" t="s">
        <v>195</v>
      </c>
      <c r="B134" s="194"/>
      <c r="C134" s="194"/>
      <c r="D134" s="194"/>
      <c r="E134" s="194"/>
      <c r="F134" s="194"/>
      <c r="G134" s="194"/>
      <c r="H134" s="194"/>
      <c r="I134" s="194"/>
      <c r="J134" s="194"/>
      <c r="K134" s="194"/>
    </row>
    <row r="135" spans="1:11" ht="18.75" customHeight="1" x14ac:dyDescent="0.2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</row>
    <row r="136" spans="1:11" s="95" customFormat="1" ht="14.25" customHeight="1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</row>
    <row r="137" spans="1:11" ht="63" customHeight="1" x14ac:dyDescent="0.25">
      <c r="A137" s="159" t="s">
        <v>196</v>
      </c>
      <c r="B137" s="160"/>
      <c r="C137" s="160"/>
      <c r="D137" s="160"/>
      <c r="E137" s="160"/>
      <c r="F137" s="160"/>
      <c r="G137" s="160"/>
      <c r="H137" s="160"/>
      <c r="I137" s="160"/>
      <c r="J137" s="226"/>
    </row>
    <row r="138" spans="1:11" ht="38.25" customHeight="1" x14ac:dyDescent="0.25">
      <c r="A138" s="103"/>
      <c r="B138" s="104"/>
      <c r="C138" s="104"/>
      <c r="D138" s="104"/>
      <c r="E138" s="104"/>
      <c r="F138" s="104"/>
      <c r="G138" s="104"/>
      <c r="H138" s="104"/>
      <c r="I138" s="104"/>
      <c r="J138" s="113"/>
    </row>
    <row r="139" spans="1:11" ht="15.75" x14ac:dyDescent="0.25">
      <c r="A139" s="149" t="s">
        <v>4</v>
      </c>
      <c r="B139" s="139"/>
      <c r="C139" s="139"/>
      <c r="D139" s="139"/>
      <c r="E139" s="139"/>
      <c r="F139" s="139"/>
      <c r="G139" s="139"/>
      <c r="H139" s="139"/>
      <c r="I139" s="139"/>
      <c r="J139" s="139"/>
    </row>
    <row r="140" spans="1:11" ht="15.75" x14ac:dyDescent="0.25">
      <c r="A140" s="224" t="s">
        <v>197</v>
      </c>
      <c r="B140" s="225"/>
      <c r="C140" s="225"/>
      <c r="D140" s="225"/>
      <c r="E140" s="225"/>
      <c r="F140" s="225"/>
      <c r="G140" s="225"/>
      <c r="H140" s="225"/>
      <c r="I140" s="225"/>
      <c r="J140" s="225"/>
    </row>
    <row r="141" spans="1:11" ht="15.75" x14ac:dyDescent="0.25">
      <c r="A141" s="4"/>
      <c r="B141" s="102"/>
      <c r="C141" s="102"/>
      <c r="D141" s="102"/>
      <c r="E141" s="102"/>
      <c r="F141" s="102"/>
      <c r="G141" s="102"/>
      <c r="H141" s="102"/>
      <c r="I141" s="102"/>
      <c r="J141" s="102"/>
    </row>
    <row r="142" spans="1:11" ht="15.75" x14ac:dyDescent="0.25">
      <c r="A142" s="161"/>
      <c r="B142" s="162"/>
      <c r="C142" s="162"/>
      <c r="D142" s="163" t="s">
        <v>26</v>
      </c>
      <c r="E142" s="163"/>
      <c r="F142" s="163" t="s">
        <v>6</v>
      </c>
      <c r="G142" s="163"/>
      <c r="H142" s="161" t="s">
        <v>14</v>
      </c>
      <c r="I142" s="163"/>
      <c r="J142" s="163"/>
    </row>
    <row r="143" spans="1:11" ht="30" customHeight="1" x14ac:dyDescent="0.25">
      <c r="A143" s="153" t="s">
        <v>7</v>
      </c>
      <c r="B143" s="154"/>
      <c r="C143" s="154"/>
      <c r="D143" s="227">
        <f>5212745.4+827768.9+2321316.7</f>
        <v>8361831.0000000009</v>
      </c>
      <c r="E143" s="227"/>
      <c r="F143" s="227">
        <f>D143+H143</f>
        <v>8361831.0000000009</v>
      </c>
      <c r="G143" s="228"/>
      <c r="H143" s="172"/>
      <c r="I143" s="227"/>
      <c r="J143" s="227"/>
    </row>
    <row r="144" spans="1:11" x14ac:dyDescent="0.25">
      <c r="A144" s="153" t="s">
        <v>8</v>
      </c>
      <c r="B144" s="154"/>
      <c r="C144" s="154"/>
      <c r="D144" s="227">
        <v>500000</v>
      </c>
      <c r="E144" s="227"/>
      <c r="F144" s="227">
        <f>D144+H144</f>
        <v>500000</v>
      </c>
      <c r="G144" s="228"/>
      <c r="H144" s="227"/>
      <c r="I144" s="227"/>
      <c r="J144" s="227"/>
    </row>
    <row r="145" spans="1:11" ht="15.75" x14ac:dyDescent="0.25">
      <c r="A145" s="153" t="s">
        <v>9</v>
      </c>
      <c r="B145" s="154"/>
      <c r="C145" s="154"/>
      <c r="D145" s="227">
        <v>0</v>
      </c>
      <c r="E145" s="227"/>
      <c r="F145" s="227">
        <f>D145+H145</f>
        <v>0</v>
      </c>
      <c r="G145" s="228"/>
      <c r="H145" s="172"/>
      <c r="I145" s="227"/>
      <c r="J145" s="227"/>
    </row>
    <row r="146" spans="1:11" ht="30" customHeight="1" x14ac:dyDescent="0.25">
      <c r="A146" s="175" t="s">
        <v>10</v>
      </c>
      <c r="B146" s="176"/>
      <c r="C146" s="177"/>
      <c r="D146" s="227">
        <v>1721414.7</v>
      </c>
      <c r="E146" s="227"/>
      <c r="F146" s="227">
        <f>D146+H146</f>
        <v>1721414.7</v>
      </c>
      <c r="G146" s="228"/>
      <c r="H146" s="172"/>
      <c r="I146" s="227"/>
      <c r="J146" s="227"/>
    </row>
    <row r="147" spans="1:11" ht="15.75" x14ac:dyDescent="0.25">
      <c r="A147" s="161" t="s">
        <v>11</v>
      </c>
      <c r="B147" s="166"/>
      <c r="C147" s="166"/>
      <c r="D147" s="167">
        <f>D143+D144+D145+D146</f>
        <v>10583245.699999999</v>
      </c>
      <c r="E147" s="163"/>
      <c r="F147" s="167">
        <f>D147+H147</f>
        <v>10583245.699999999</v>
      </c>
      <c r="G147" s="163"/>
      <c r="H147" s="168">
        <f>H143+H144+H145+H146</f>
        <v>0</v>
      </c>
      <c r="I147" s="167"/>
      <c r="J147" s="167"/>
    </row>
    <row r="148" spans="1:11" ht="15.75" x14ac:dyDescent="0.25">
      <c r="A148" s="81"/>
      <c r="B148" s="82"/>
      <c r="C148" s="82"/>
      <c r="D148" s="51"/>
      <c r="E148" s="83"/>
      <c r="F148" s="51"/>
      <c r="G148" s="83"/>
      <c r="H148" s="84"/>
      <c r="I148" s="51"/>
      <c r="J148" s="51"/>
    </row>
    <row r="149" spans="1:11" ht="15.75" x14ac:dyDescent="0.25">
      <c r="A149" s="224" t="s">
        <v>198</v>
      </c>
      <c r="B149" s="225"/>
      <c r="C149" s="225"/>
      <c r="D149" s="225"/>
      <c r="E149" s="225"/>
      <c r="F149" s="225"/>
      <c r="G149" s="225"/>
      <c r="H149" s="225"/>
      <c r="I149" s="225"/>
      <c r="J149" s="225"/>
    </row>
    <row r="150" spans="1:11" x14ac:dyDescent="0.25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</row>
    <row r="151" spans="1:11" x14ac:dyDescent="0.25">
      <c r="A151" s="165" t="s">
        <v>12</v>
      </c>
      <c r="B151" s="165"/>
      <c r="C151" s="165"/>
      <c r="D151" s="165"/>
      <c r="E151" s="165"/>
      <c r="F151" s="165"/>
      <c r="G151" s="165"/>
      <c r="H151" s="165"/>
      <c r="I151" s="165"/>
      <c r="J151" s="165"/>
    </row>
    <row r="152" spans="1:11" ht="10.5" customHeight="1" x14ac:dyDescent="0.25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1:11" s="7" customFormat="1" x14ac:dyDescent="0.25">
      <c r="A153" s="171"/>
      <c r="B153" s="171"/>
      <c r="C153" s="171"/>
      <c r="D153" s="163" t="s">
        <v>26</v>
      </c>
      <c r="E153" s="163"/>
      <c r="F153" s="163" t="s">
        <v>6</v>
      </c>
      <c r="G153" s="163"/>
      <c r="H153" s="105" t="s">
        <v>14</v>
      </c>
      <c r="I153" s="188" t="s">
        <v>13</v>
      </c>
      <c r="J153" s="229"/>
      <c r="K153" s="230"/>
    </row>
    <row r="154" spans="1:11" s="7" customFormat="1" ht="38.25" customHeight="1" x14ac:dyDescent="0.25">
      <c r="A154" s="293" t="s">
        <v>15</v>
      </c>
      <c r="B154" s="293"/>
      <c r="C154" s="293"/>
      <c r="D154" s="129">
        <v>3339065.12</v>
      </c>
      <c r="E154" s="130"/>
      <c r="F154" s="129">
        <f>D154+H154</f>
        <v>3339065.12</v>
      </c>
      <c r="G154" s="164"/>
      <c r="H154" s="75"/>
      <c r="I154" s="207"/>
      <c r="J154" s="208"/>
      <c r="K154" s="209"/>
    </row>
    <row r="155" spans="1:11" s="7" customFormat="1" ht="33.75" customHeight="1" x14ac:dyDescent="0.25">
      <c r="A155" s="290" t="s">
        <v>16</v>
      </c>
      <c r="B155" s="291"/>
      <c r="C155" s="292"/>
      <c r="D155" s="185">
        <v>1008397.66</v>
      </c>
      <c r="E155" s="186"/>
      <c r="F155" s="129">
        <f>D155+H155</f>
        <v>1008397.66</v>
      </c>
      <c r="G155" s="164"/>
      <c r="H155" s="75"/>
      <c r="I155" s="220"/>
      <c r="J155" s="221"/>
      <c r="K155" s="222"/>
    </row>
    <row r="156" spans="1:11" s="7" customFormat="1" x14ac:dyDescent="0.25">
      <c r="A156" s="293" t="s">
        <v>18</v>
      </c>
      <c r="B156" s="293"/>
      <c r="C156" s="293"/>
      <c r="D156" s="129">
        <f>SUM(D157:E161)</f>
        <v>20460</v>
      </c>
      <c r="E156" s="130"/>
      <c r="F156" s="129">
        <f>D156+H156</f>
        <v>20460</v>
      </c>
      <c r="G156" s="130"/>
      <c r="H156" s="114">
        <f>SUM(H157:H161)</f>
        <v>0</v>
      </c>
      <c r="I156" s="181"/>
      <c r="J156" s="181"/>
      <c r="K156" s="181"/>
    </row>
    <row r="157" spans="1:11" s="7" customFormat="1" ht="15" customHeight="1" x14ac:dyDescent="0.25">
      <c r="A157" s="205" t="s">
        <v>27</v>
      </c>
      <c r="B157" s="232"/>
      <c r="C157" s="233"/>
      <c r="D157" s="119">
        <v>14400</v>
      </c>
      <c r="E157" s="120"/>
      <c r="F157" s="119">
        <f t="shared" ref="F157:F161" si="9">D157+H157</f>
        <v>14400</v>
      </c>
      <c r="G157" s="145"/>
      <c r="H157" s="62"/>
      <c r="I157" s="220"/>
      <c r="J157" s="221"/>
      <c r="K157" s="222"/>
    </row>
    <row r="158" spans="1:11" s="7" customFormat="1" x14ac:dyDescent="0.25">
      <c r="A158" s="205" t="s">
        <v>29</v>
      </c>
      <c r="B158" s="232"/>
      <c r="C158" s="233"/>
      <c r="D158" s="119">
        <v>2640</v>
      </c>
      <c r="E158" s="120"/>
      <c r="F158" s="119">
        <f t="shared" si="9"/>
        <v>2640</v>
      </c>
      <c r="G158" s="145"/>
      <c r="H158" s="77"/>
      <c r="I158" s="181"/>
      <c r="J158" s="181"/>
      <c r="K158" s="181"/>
    </row>
    <row r="159" spans="1:11" s="7" customFormat="1" x14ac:dyDescent="0.25">
      <c r="A159" s="205" t="s">
        <v>30</v>
      </c>
      <c r="B159" s="232"/>
      <c r="C159" s="233"/>
      <c r="D159" s="119">
        <v>1320</v>
      </c>
      <c r="E159" s="120"/>
      <c r="F159" s="119">
        <f t="shared" si="9"/>
        <v>1320</v>
      </c>
      <c r="G159" s="145"/>
      <c r="H159" s="77"/>
      <c r="I159" s="181"/>
      <c r="J159" s="181"/>
      <c r="K159" s="181"/>
    </row>
    <row r="160" spans="1:11" s="7" customFormat="1" ht="25.5" customHeight="1" x14ac:dyDescent="0.25">
      <c r="A160" s="202" t="s">
        <v>32</v>
      </c>
      <c r="B160" s="234"/>
      <c r="C160" s="235"/>
      <c r="D160" s="119">
        <v>420</v>
      </c>
      <c r="E160" s="120"/>
      <c r="F160" s="119">
        <f t="shared" si="9"/>
        <v>420</v>
      </c>
      <c r="G160" s="145"/>
      <c r="H160" s="62"/>
      <c r="I160" s="220"/>
      <c r="J160" s="221"/>
      <c r="K160" s="222"/>
    </row>
    <row r="161" spans="1:11" s="7" customFormat="1" ht="19.5" customHeight="1" x14ac:dyDescent="0.25">
      <c r="A161" s="205" t="s">
        <v>199</v>
      </c>
      <c r="B161" s="232"/>
      <c r="C161" s="233"/>
      <c r="D161" s="119">
        <v>1680</v>
      </c>
      <c r="E161" s="120"/>
      <c r="F161" s="119">
        <f t="shared" si="9"/>
        <v>1680</v>
      </c>
      <c r="G161" s="145"/>
      <c r="H161" s="77"/>
      <c r="I161" s="220"/>
      <c r="J161" s="221"/>
      <c r="K161" s="222"/>
    </row>
    <row r="162" spans="1:11" s="7" customFormat="1" ht="29.25" customHeight="1" x14ac:dyDescent="0.25">
      <c r="A162" s="290" t="s">
        <v>17</v>
      </c>
      <c r="B162" s="291"/>
      <c r="C162" s="292"/>
      <c r="D162" s="129">
        <f>SUM(D163:E164)</f>
        <v>647511</v>
      </c>
      <c r="E162" s="130"/>
      <c r="F162" s="129">
        <f>H162+D162</f>
        <v>647511</v>
      </c>
      <c r="G162" s="130"/>
      <c r="H162" s="114">
        <f>SUM(H163:H164)</f>
        <v>0</v>
      </c>
      <c r="I162" s="181"/>
      <c r="J162" s="181"/>
      <c r="K162" s="181"/>
    </row>
    <row r="163" spans="1:11" s="7" customFormat="1" ht="15" customHeight="1" x14ac:dyDescent="0.25">
      <c r="A163" s="202" t="s">
        <v>33</v>
      </c>
      <c r="B163" s="203"/>
      <c r="C163" s="204"/>
      <c r="D163" s="119">
        <v>642105</v>
      </c>
      <c r="E163" s="120"/>
      <c r="F163" s="119">
        <f t="shared" ref="F163:F164" si="10">H163+D163</f>
        <v>642105</v>
      </c>
      <c r="G163" s="145"/>
      <c r="H163" s="115"/>
      <c r="I163" s="124"/>
      <c r="J163" s="189"/>
      <c r="K163" s="125"/>
    </row>
    <row r="164" spans="1:11" s="7" customFormat="1" ht="25.5" customHeight="1" x14ac:dyDescent="0.25">
      <c r="A164" s="202" t="s">
        <v>34</v>
      </c>
      <c r="B164" s="203"/>
      <c r="C164" s="204"/>
      <c r="D164" s="119">
        <v>5406</v>
      </c>
      <c r="E164" s="120"/>
      <c r="F164" s="119">
        <f t="shared" si="10"/>
        <v>5406</v>
      </c>
      <c r="G164" s="145"/>
      <c r="H164" s="62"/>
      <c r="I164" s="220"/>
      <c r="J164" s="221"/>
      <c r="K164" s="222"/>
    </row>
    <row r="165" spans="1:11" s="7" customFormat="1" ht="39" customHeight="1" x14ac:dyDescent="0.25">
      <c r="A165" s="290" t="s">
        <v>19</v>
      </c>
      <c r="B165" s="291"/>
      <c r="C165" s="292"/>
      <c r="D165" s="129">
        <f>SUM(D166:E179)</f>
        <v>746691.22</v>
      </c>
      <c r="E165" s="130"/>
      <c r="F165" s="129">
        <f>D165+H165</f>
        <v>746691.22</v>
      </c>
      <c r="G165" s="130"/>
      <c r="H165" s="114">
        <f>SUM(H166:H179)</f>
        <v>0</v>
      </c>
      <c r="I165" s="207"/>
      <c r="J165" s="208"/>
      <c r="K165" s="209"/>
    </row>
    <row r="166" spans="1:11" s="7" customFormat="1" ht="24.75" customHeight="1" x14ac:dyDescent="0.25">
      <c r="A166" s="202" t="s">
        <v>36</v>
      </c>
      <c r="B166" s="203"/>
      <c r="C166" s="204"/>
      <c r="D166" s="140">
        <v>22826</v>
      </c>
      <c r="E166" s="141"/>
      <c r="F166" s="119">
        <f t="shared" ref="F166:F179" si="11">D166+H166</f>
        <v>22826</v>
      </c>
      <c r="G166" s="145"/>
      <c r="H166" s="21"/>
      <c r="I166" s="220"/>
      <c r="J166" s="221"/>
      <c r="K166" s="222"/>
    </row>
    <row r="167" spans="1:11" s="7" customFormat="1" ht="19.5" customHeight="1" x14ac:dyDescent="0.25">
      <c r="A167" s="202" t="s">
        <v>37</v>
      </c>
      <c r="B167" s="203"/>
      <c r="C167" s="204"/>
      <c r="D167" s="140">
        <v>36400</v>
      </c>
      <c r="E167" s="141"/>
      <c r="F167" s="119">
        <f t="shared" si="11"/>
        <v>36400</v>
      </c>
      <c r="G167" s="145"/>
      <c r="H167" s="62"/>
      <c r="I167" s="220"/>
      <c r="J167" s="221"/>
      <c r="K167" s="222"/>
    </row>
    <row r="168" spans="1:11" s="7" customFormat="1" ht="51.75" customHeight="1" x14ac:dyDescent="0.25">
      <c r="A168" s="202" t="s">
        <v>135</v>
      </c>
      <c r="B168" s="203"/>
      <c r="C168" s="204"/>
      <c r="D168" s="140">
        <v>19500</v>
      </c>
      <c r="E168" s="141"/>
      <c r="F168" s="119">
        <f t="shared" si="11"/>
        <v>19500</v>
      </c>
      <c r="G168" s="145"/>
      <c r="H168" s="22"/>
      <c r="I168" s="220"/>
      <c r="J168" s="221"/>
      <c r="K168" s="222"/>
    </row>
    <row r="169" spans="1:11" s="7" customFormat="1" ht="28.5" customHeight="1" x14ac:dyDescent="0.25">
      <c r="A169" s="202" t="s">
        <v>39</v>
      </c>
      <c r="B169" s="203"/>
      <c r="C169" s="204"/>
      <c r="D169" s="140">
        <v>6000</v>
      </c>
      <c r="E169" s="141"/>
      <c r="F169" s="119">
        <f t="shared" si="11"/>
        <v>6000</v>
      </c>
      <c r="G169" s="145"/>
      <c r="H169" s="22"/>
      <c r="I169" s="220"/>
      <c r="J169" s="221"/>
      <c r="K169" s="222"/>
    </row>
    <row r="170" spans="1:11" s="7" customFormat="1" ht="117" customHeight="1" x14ac:dyDescent="0.25">
      <c r="A170" s="202" t="s">
        <v>44</v>
      </c>
      <c r="B170" s="203"/>
      <c r="C170" s="204"/>
      <c r="D170" s="140">
        <v>112635</v>
      </c>
      <c r="E170" s="141"/>
      <c r="F170" s="119">
        <f t="shared" si="11"/>
        <v>112635</v>
      </c>
      <c r="G170" s="145"/>
      <c r="H170" s="21"/>
      <c r="I170" s="236"/>
      <c r="J170" s="237"/>
      <c r="K170" s="238"/>
    </row>
    <row r="171" spans="1:11" s="7" customFormat="1" ht="18" customHeight="1" x14ac:dyDescent="0.25">
      <c r="A171" s="202" t="s">
        <v>42</v>
      </c>
      <c r="B171" s="203"/>
      <c r="C171" s="204"/>
      <c r="D171" s="140">
        <v>65000</v>
      </c>
      <c r="E171" s="141"/>
      <c r="F171" s="119">
        <f t="shared" si="11"/>
        <v>65000</v>
      </c>
      <c r="G171" s="145"/>
      <c r="H171" s="62"/>
      <c r="I171" s="220"/>
      <c r="J171" s="221"/>
      <c r="K171" s="222"/>
    </row>
    <row r="172" spans="1:11" s="7" customFormat="1" ht="26.25" customHeight="1" x14ac:dyDescent="0.25">
      <c r="A172" s="202" t="s">
        <v>40</v>
      </c>
      <c r="B172" s="203"/>
      <c r="C172" s="204"/>
      <c r="D172" s="140">
        <v>6000</v>
      </c>
      <c r="E172" s="141"/>
      <c r="F172" s="119">
        <f t="shared" si="11"/>
        <v>6000</v>
      </c>
      <c r="G172" s="145"/>
      <c r="H172" s="22"/>
      <c r="I172" s="207"/>
      <c r="J172" s="208"/>
      <c r="K172" s="209"/>
    </row>
    <row r="173" spans="1:11" s="7" customFormat="1" ht="27.75" customHeight="1" x14ac:dyDescent="0.25">
      <c r="A173" s="202" t="s">
        <v>41</v>
      </c>
      <c r="B173" s="203"/>
      <c r="C173" s="204"/>
      <c r="D173" s="140">
        <v>40000</v>
      </c>
      <c r="E173" s="141"/>
      <c r="F173" s="119">
        <f t="shared" si="11"/>
        <v>40000</v>
      </c>
      <c r="G173" s="145"/>
      <c r="H173" s="22"/>
      <c r="I173" s="207"/>
      <c r="J173" s="208"/>
      <c r="K173" s="209"/>
    </row>
    <row r="174" spans="1:11" s="7" customFormat="1" ht="15" customHeight="1" x14ac:dyDescent="0.25">
      <c r="A174" s="202" t="s">
        <v>200</v>
      </c>
      <c r="B174" s="203"/>
      <c r="C174" s="204"/>
      <c r="D174" s="140">
        <v>10000</v>
      </c>
      <c r="E174" s="141"/>
      <c r="F174" s="119">
        <f t="shared" si="11"/>
        <v>10000</v>
      </c>
      <c r="G174" s="145"/>
      <c r="H174" s="22"/>
      <c r="I174" s="207"/>
      <c r="J174" s="208"/>
      <c r="K174" s="209"/>
    </row>
    <row r="175" spans="1:11" s="7" customFormat="1" ht="17.25" customHeight="1" x14ac:dyDescent="0.25">
      <c r="A175" s="202" t="s">
        <v>201</v>
      </c>
      <c r="B175" s="203"/>
      <c r="C175" s="204"/>
      <c r="D175" s="140">
        <v>50000</v>
      </c>
      <c r="E175" s="141"/>
      <c r="F175" s="119">
        <f t="shared" si="11"/>
        <v>50000</v>
      </c>
      <c r="G175" s="145"/>
      <c r="H175" s="22"/>
      <c r="I175" s="207"/>
      <c r="J175" s="208"/>
      <c r="K175" s="209"/>
    </row>
    <row r="176" spans="1:11" s="7" customFormat="1" ht="30" customHeight="1" x14ac:dyDescent="0.25">
      <c r="A176" s="202" t="s">
        <v>43</v>
      </c>
      <c r="B176" s="203"/>
      <c r="C176" s="204"/>
      <c r="D176" s="140">
        <v>20000</v>
      </c>
      <c r="E176" s="141"/>
      <c r="F176" s="119">
        <f t="shared" si="11"/>
        <v>20000</v>
      </c>
      <c r="G176" s="145"/>
      <c r="H176" s="22"/>
      <c r="I176" s="207"/>
      <c r="J176" s="208"/>
      <c r="K176" s="209"/>
    </row>
    <row r="177" spans="1:11" s="7" customFormat="1" ht="24.75" customHeight="1" x14ac:dyDescent="0.25">
      <c r="A177" s="202" t="s">
        <v>121</v>
      </c>
      <c r="B177" s="210"/>
      <c r="C177" s="211"/>
      <c r="D177" s="140">
        <v>156034.94</v>
      </c>
      <c r="E177" s="212"/>
      <c r="F177" s="119">
        <f t="shared" si="11"/>
        <v>156034.94</v>
      </c>
      <c r="G177" s="145"/>
      <c r="H177" s="22"/>
      <c r="I177" s="207"/>
      <c r="J177" s="208"/>
      <c r="K177" s="209"/>
    </row>
    <row r="178" spans="1:11" s="7" customFormat="1" ht="50.25" customHeight="1" x14ac:dyDescent="0.25">
      <c r="A178" s="202" t="s">
        <v>202</v>
      </c>
      <c r="B178" s="210"/>
      <c r="C178" s="211"/>
      <c r="D178" s="140">
        <v>102000</v>
      </c>
      <c r="E178" s="212"/>
      <c r="F178" s="119">
        <f t="shared" si="11"/>
        <v>102000</v>
      </c>
      <c r="G178" s="145"/>
      <c r="H178" s="22"/>
      <c r="I178" s="207"/>
      <c r="J178" s="208"/>
      <c r="K178" s="209"/>
    </row>
    <row r="179" spans="1:11" s="7" customFormat="1" ht="21.75" customHeight="1" x14ac:dyDescent="0.25">
      <c r="A179" s="202" t="s">
        <v>203</v>
      </c>
      <c r="B179" s="210"/>
      <c r="C179" s="211"/>
      <c r="D179" s="140">
        <v>100295.28</v>
      </c>
      <c r="E179" s="212"/>
      <c r="F179" s="119">
        <f t="shared" si="11"/>
        <v>100295.28</v>
      </c>
      <c r="G179" s="145"/>
      <c r="H179" s="22"/>
      <c r="I179" s="207"/>
      <c r="J179" s="208"/>
      <c r="K179" s="209"/>
    </row>
    <row r="180" spans="1:11" s="7" customFormat="1" ht="30.75" customHeight="1" x14ac:dyDescent="0.25">
      <c r="A180" s="290" t="s">
        <v>20</v>
      </c>
      <c r="B180" s="291"/>
      <c r="C180" s="292"/>
      <c r="D180" s="129">
        <f>SUM(D181:E189)</f>
        <v>2186710</v>
      </c>
      <c r="E180" s="130"/>
      <c r="F180" s="129">
        <f>SUM(F181:G189)</f>
        <v>2186710</v>
      </c>
      <c r="G180" s="130"/>
      <c r="H180" s="114">
        <f>SUM(H181:H189)</f>
        <v>0</v>
      </c>
      <c r="I180" s="181"/>
      <c r="J180" s="181"/>
      <c r="K180" s="181"/>
    </row>
    <row r="181" spans="1:11" s="7" customFormat="1" ht="52.5" customHeight="1" x14ac:dyDescent="0.25">
      <c r="A181" s="202" t="s">
        <v>204</v>
      </c>
      <c r="B181" s="203"/>
      <c r="C181" s="204"/>
      <c r="D181" s="270">
        <v>36000</v>
      </c>
      <c r="E181" s="271"/>
      <c r="F181" s="270">
        <f t="shared" ref="F181:F189" si="12">D181+H181</f>
        <v>36000</v>
      </c>
      <c r="G181" s="272"/>
      <c r="H181" s="78"/>
      <c r="I181" s="220"/>
      <c r="J181" s="221"/>
      <c r="K181" s="222"/>
    </row>
    <row r="182" spans="1:11" s="7" customFormat="1" ht="25.5" customHeight="1" x14ac:dyDescent="0.25">
      <c r="A182" s="202" t="s">
        <v>45</v>
      </c>
      <c r="B182" s="203"/>
      <c r="C182" s="204"/>
      <c r="D182" s="270">
        <v>13000</v>
      </c>
      <c r="E182" s="271"/>
      <c r="F182" s="270">
        <f t="shared" si="12"/>
        <v>13000</v>
      </c>
      <c r="G182" s="272"/>
      <c r="H182" s="35"/>
      <c r="I182" s="220"/>
      <c r="J182" s="221"/>
      <c r="K182" s="222"/>
    </row>
    <row r="183" spans="1:11" s="7" customFormat="1" ht="68.25" customHeight="1" x14ac:dyDescent="0.25">
      <c r="A183" s="202" t="s">
        <v>48</v>
      </c>
      <c r="B183" s="203"/>
      <c r="C183" s="204"/>
      <c r="D183" s="270">
        <v>23000</v>
      </c>
      <c r="E183" s="271"/>
      <c r="F183" s="270">
        <f t="shared" si="12"/>
        <v>23000</v>
      </c>
      <c r="G183" s="272"/>
      <c r="H183" s="35"/>
      <c r="I183" s="213"/>
      <c r="J183" s="214"/>
      <c r="K183" s="215"/>
    </row>
    <row r="184" spans="1:11" s="7" customFormat="1" ht="39" customHeight="1" x14ac:dyDescent="0.25">
      <c r="A184" s="202" t="s">
        <v>50</v>
      </c>
      <c r="B184" s="203"/>
      <c r="C184" s="204"/>
      <c r="D184" s="270">
        <v>30000</v>
      </c>
      <c r="E184" s="271"/>
      <c r="F184" s="270">
        <f t="shared" si="12"/>
        <v>30000</v>
      </c>
      <c r="G184" s="272"/>
      <c r="H184" s="36"/>
      <c r="I184" s="124"/>
      <c r="J184" s="189"/>
      <c r="K184" s="125"/>
    </row>
    <row r="185" spans="1:11" s="7" customFormat="1" ht="22.5" customHeight="1" x14ac:dyDescent="0.25">
      <c r="A185" s="202" t="s">
        <v>51</v>
      </c>
      <c r="B185" s="203"/>
      <c r="C185" s="204"/>
      <c r="D185" s="270">
        <v>10400</v>
      </c>
      <c r="E185" s="271"/>
      <c r="F185" s="270">
        <f t="shared" si="12"/>
        <v>10400</v>
      </c>
      <c r="G185" s="272"/>
      <c r="H185" s="79"/>
      <c r="I185" s="220"/>
      <c r="J185" s="221"/>
      <c r="K185" s="222"/>
    </row>
    <row r="186" spans="1:11" s="7" customFormat="1" ht="29.25" customHeight="1" x14ac:dyDescent="0.25">
      <c r="A186" s="202" t="s">
        <v>52</v>
      </c>
      <c r="B186" s="203"/>
      <c r="C186" s="204"/>
      <c r="D186" s="270">
        <v>34200</v>
      </c>
      <c r="E186" s="271"/>
      <c r="F186" s="270">
        <f t="shared" si="12"/>
        <v>34200</v>
      </c>
      <c r="G186" s="272"/>
      <c r="H186" s="35"/>
      <c r="I186" s="220"/>
      <c r="J186" s="221"/>
      <c r="K186" s="222"/>
    </row>
    <row r="187" spans="1:11" s="7" customFormat="1" ht="29.25" customHeight="1" x14ac:dyDescent="0.25">
      <c r="A187" s="202" t="s">
        <v>53</v>
      </c>
      <c r="B187" s="203"/>
      <c r="C187" s="204"/>
      <c r="D187" s="270">
        <v>302400</v>
      </c>
      <c r="E187" s="271"/>
      <c r="F187" s="270">
        <f t="shared" si="12"/>
        <v>302400</v>
      </c>
      <c r="G187" s="272"/>
      <c r="H187" s="35"/>
      <c r="I187" s="110"/>
      <c r="J187" s="111"/>
      <c r="K187" s="112"/>
    </row>
    <row r="188" spans="1:11" s="7" customFormat="1" ht="15" customHeight="1" x14ac:dyDescent="0.25">
      <c r="A188" s="202" t="s">
        <v>212</v>
      </c>
      <c r="B188" s="203"/>
      <c r="C188" s="204"/>
      <c r="D188" s="119">
        <v>5000</v>
      </c>
      <c r="E188" s="120"/>
      <c r="F188" s="119">
        <f>D188+H188</f>
        <v>5000</v>
      </c>
      <c r="G188" s="145"/>
      <c r="H188" s="21"/>
      <c r="I188" s="124"/>
      <c r="J188" s="189"/>
      <c r="K188" s="125"/>
    </row>
    <row r="189" spans="1:11" s="7" customFormat="1" ht="25.5" customHeight="1" x14ac:dyDescent="0.25">
      <c r="A189" s="202" t="s">
        <v>219</v>
      </c>
      <c r="B189" s="203"/>
      <c r="C189" s="204"/>
      <c r="D189" s="270">
        <v>1732710</v>
      </c>
      <c r="E189" s="271"/>
      <c r="F189" s="270">
        <f t="shared" si="12"/>
        <v>1732710</v>
      </c>
      <c r="G189" s="272"/>
      <c r="H189" s="35"/>
      <c r="I189" s="220"/>
      <c r="J189" s="221"/>
      <c r="K189" s="222"/>
    </row>
    <row r="190" spans="1:11" s="7" customFormat="1" ht="45.75" hidden="1" customHeight="1" x14ac:dyDescent="0.25">
      <c r="A190" s="290" t="s">
        <v>22</v>
      </c>
      <c r="B190" s="291"/>
      <c r="C190" s="292"/>
      <c r="D190" s="129">
        <f>SUM(D191:E191)</f>
        <v>0</v>
      </c>
      <c r="E190" s="130"/>
      <c r="F190" s="129">
        <f>D190+H190</f>
        <v>0</v>
      </c>
      <c r="G190" s="130"/>
      <c r="H190" s="114">
        <f>SUM(H191:H191)</f>
        <v>0</v>
      </c>
      <c r="I190" s="181"/>
      <c r="J190" s="181"/>
      <c r="K190" s="181"/>
    </row>
    <row r="191" spans="1:11" s="7" customFormat="1" ht="27.75" hidden="1" customHeight="1" x14ac:dyDescent="0.25">
      <c r="A191" s="202" t="s">
        <v>206</v>
      </c>
      <c r="B191" s="203"/>
      <c r="C191" s="204"/>
      <c r="D191" s="119"/>
      <c r="E191" s="120"/>
      <c r="F191" s="119">
        <f t="shared" ref="F191" si="13">D191+H191</f>
        <v>0</v>
      </c>
      <c r="G191" s="145"/>
      <c r="H191" s="22"/>
      <c r="I191" s="220"/>
      <c r="J191" s="221"/>
      <c r="K191" s="222"/>
    </row>
    <row r="192" spans="1:11" s="7" customFormat="1" ht="43.5" customHeight="1" x14ac:dyDescent="0.25">
      <c r="A192" s="290" t="s">
        <v>23</v>
      </c>
      <c r="B192" s="291"/>
      <c r="C192" s="292"/>
      <c r="D192" s="129">
        <f>SUM(D193:E200)</f>
        <v>385836</v>
      </c>
      <c r="E192" s="130"/>
      <c r="F192" s="129">
        <f>D192+H192</f>
        <v>385836</v>
      </c>
      <c r="G192" s="130"/>
      <c r="H192" s="114">
        <f>SUM(H195:H200)</f>
        <v>0</v>
      </c>
      <c r="I192" s="181"/>
      <c r="J192" s="181"/>
      <c r="K192" s="181"/>
    </row>
    <row r="193" spans="1:11" s="7" customFormat="1" ht="15" customHeight="1" x14ac:dyDescent="0.25">
      <c r="A193" s="202" t="s">
        <v>60</v>
      </c>
      <c r="B193" s="203"/>
      <c r="C193" s="204"/>
      <c r="D193" s="119">
        <v>1600</v>
      </c>
      <c r="E193" s="120"/>
      <c r="F193" s="119">
        <f t="shared" ref="F193:F200" si="14">D193+H193</f>
        <v>1600</v>
      </c>
      <c r="G193" s="145"/>
      <c r="H193" s="74"/>
      <c r="I193" s="124"/>
      <c r="J193" s="189"/>
      <c r="K193" s="125"/>
    </row>
    <row r="194" spans="1:11" s="7" customFormat="1" ht="21" customHeight="1" x14ac:dyDescent="0.25">
      <c r="A194" s="202" t="s">
        <v>62</v>
      </c>
      <c r="B194" s="203"/>
      <c r="C194" s="204"/>
      <c r="D194" s="119">
        <v>15000</v>
      </c>
      <c r="E194" s="120"/>
      <c r="F194" s="119">
        <f t="shared" si="14"/>
        <v>15000</v>
      </c>
      <c r="G194" s="145"/>
      <c r="H194" s="62"/>
      <c r="I194" s="220"/>
      <c r="J194" s="221"/>
      <c r="K194" s="222"/>
    </row>
    <row r="195" spans="1:11" s="7" customFormat="1" ht="15" customHeight="1" x14ac:dyDescent="0.25">
      <c r="A195" s="202" t="s">
        <v>56</v>
      </c>
      <c r="B195" s="203"/>
      <c r="C195" s="204"/>
      <c r="D195" s="119">
        <v>11125</v>
      </c>
      <c r="E195" s="120"/>
      <c r="F195" s="119">
        <f t="shared" si="14"/>
        <v>11125</v>
      </c>
      <c r="G195" s="145"/>
      <c r="H195" s="21"/>
      <c r="I195" s="124"/>
      <c r="J195" s="189"/>
      <c r="K195" s="125"/>
    </row>
    <row r="196" spans="1:11" s="7" customFormat="1" ht="18" customHeight="1" x14ac:dyDescent="0.25">
      <c r="A196" s="202" t="s">
        <v>57</v>
      </c>
      <c r="B196" s="203"/>
      <c r="C196" s="204"/>
      <c r="D196" s="119">
        <f>11200+20912.88</f>
        <v>32112.880000000001</v>
      </c>
      <c r="E196" s="120"/>
      <c r="F196" s="119">
        <f t="shared" si="14"/>
        <v>32112.880000000001</v>
      </c>
      <c r="G196" s="145"/>
      <c r="H196" s="62"/>
      <c r="I196" s="220"/>
      <c r="J196" s="221"/>
      <c r="K196" s="222"/>
    </row>
    <row r="197" spans="1:11" s="7" customFormat="1" ht="19.5" customHeight="1" x14ac:dyDescent="0.25">
      <c r="A197" s="202" t="s">
        <v>58</v>
      </c>
      <c r="B197" s="203"/>
      <c r="C197" s="204"/>
      <c r="D197" s="119">
        <v>8604.2199999999993</v>
      </c>
      <c r="E197" s="120"/>
      <c r="F197" s="119">
        <f t="shared" si="14"/>
        <v>8604.2199999999993</v>
      </c>
      <c r="G197" s="145"/>
      <c r="H197" s="62"/>
      <c r="I197" s="220"/>
      <c r="J197" s="221"/>
      <c r="K197" s="222"/>
    </row>
    <row r="198" spans="1:11" s="7" customFormat="1" ht="15" customHeight="1" x14ac:dyDescent="0.25">
      <c r="A198" s="202" t="s">
        <v>207</v>
      </c>
      <c r="B198" s="203"/>
      <c r="C198" s="204"/>
      <c r="D198" s="119">
        <v>13245</v>
      </c>
      <c r="E198" s="120"/>
      <c r="F198" s="119">
        <f t="shared" si="14"/>
        <v>13245</v>
      </c>
      <c r="G198" s="145"/>
      <c r="H198" s="74"/>
      <c r="I198" s="124"/>
      <c r="J198" s="189"/>
      <c r="K198" s="125"/>
    </row>
    <row r="199" spans="1:11" s="7" customFormat="1" ht="17.25" customHeight="1" x14ac:dyDescent="0.25">
      <c r="A199" s="202" t="s">
        <v>61</v>
      </c>
      <c r="B199" s="203"/>
      <c r="C199" s="204"/>
      <c r="D199" s="119">
        <v>300000</v>
      </c>
      <c r="E199" s="120"/>
      <c r="F199" s="119">
        <f t="shared" si="14"/>
        <v>300000</v>
      </c>
      <c r="G199" s="145"/>
      <c r="H199" s="62"/>
      <c r="I199" s="220"/>
      <c r="J199" s="221"/>
      <c r="K199" s="222"/>
    </row>
    <row r="200" spans="1:11" s="7" customFormat="1" ht="15" customHeight="1" x14ac:dyDescent="0.25">
      <c r="A200" s="202" t="s">
        <v>208</v>
      </c>
      <c r="B200" s="203"/>
      <c r="C200" s="204"/>
      <c r="D200" s="119">
        <v>4148.8999999999996</v>
      </c>
      <c r="E200" s="120"/>
      <c r="F200" s="119">
        <f t="shared" si="14"/>
        <v>4148.8999999999996</v>
      </c>
      <c r="G200" s="145"/>
      <c r="H200" s="73"/>
      <c r="I200" s="124"/>
      <c r="J200" s="189"/>
      <c r="K200" s="125"/>
    </row>
    <row r="201" spans="1:11" s="7" customFormat="1" ht="72.75" customHeight="1" x14ac:dyDescent="0.25">
      <c r="A201" s="290" t="s">
        <v>209</v>
      </c>
      <c r="B201" s="291"/>
      <c r="C201" s="292"/>
      <c r="D201" s="129">
        <f>SUM(D202:E203)</f>
        <v>27160</v>
      </c>
      <c r="E201" s="130"/>
      <c r="F201" s="129">
        <f>D201+H201</f>
        <v>27160</v>
      </c>
      <c r="G201" s="130"/>
      <c r="H201" s="114">
        <f>SUM(H204:H207)</f>
        <v>0</v>
      </c>
      <c r="I201" s="181"/>
      <c r="J201" s="181"/>
      <c r="K201" s="181"/>
    </row>
    <row r="202" spans="1:11" s="7" customFormat="1" ht="15" customHeight="1" x14ac:dyDescent="0.25">
      <c r="A202" s="202" t="s">
        <v>210</v>
      </c>
      <c r="B202" s="203"/>
      <c r="C202" s="204"/>
      <c r="D202" s="119">
        <v>14160</v>
      </c>
      <c r="E202" s="120"/>
      <c r="F202" s="119">
        <f t="shared" ref="F202:F203" si="15">D202+H202</f>
        <v>14160</v>
      </c>
      <c r="G202" s="145"/>
      <c r="H202" s="74"/>
      <c r="I202" s="124"/>
      <c r="J202" s="189"/>
      <c r="K202" s="125"/>
    </row>
    <row r="203" spans="1:11" s="7" customFormat="1" ht="16.5" customHeight="1" x14ac:dyDescent="0.25">
      <c r="A203" s="202" t="s">
        <v>211</v>
      </c>
      <c r="B203" s="203"/>
      <c r="C203" s="204"/>
      <c r="D203" s="119">
        <v>13000</v>
      </c>
      <c r="E203" s="120"/>
      <c r="F203" s="119">
        <f t="shared" si="15"/>
        <v>13000</v>
      </c>
      <c r="G203" s="145"/>
      <c r="H203" s="62"/>
      <c r="I203" s="220"/>
      <c r="J203" s="221"/>
      <c r="K203" s="222"/>
    </row>
    <row r="204" spans="1:11" s="7" customFormat="1" x14ac:dyDescent="0.25">
      <c r="A204" s="135" t="s">
        <v>11</v>
      </c>
      <c r="B204" s="135"/>
      <c r="C204" s="135"/>
      <c r="D204" s="136">
        <f>D154+D155+D156+D162+D165+D180+D190+D192+D201</f>
        <v>8361831</v>
      </c>
      <c r="E204" s="137"/>
      <c r="F204" s="136">
        <f>F154+F155+F156+F162+F165+F180+F190+F192+F201</f>
        <v>8361831</v>
      </c>
      <c r="G204" s="137"/>
      <c r="H204" s="107"/>
      <c r="I204" s="171"/>
      <c r="J204" s="171"/>
      <c r="K204" s="171"/>
    </row>
    <row r="205" spans="1:11" s="7" customFormat="1" x14ac:dyDescent="0.25">
      <c r="A205" s="50"/>
      <c r="B205" s="50"/>
      <c r="C205" s="50"/>
      <c r="D205" s="51"/>
      <c r="E205" s="51"/>
      <c r="F205" s="51"/>
      <c r="G205" s="51"/>
      <c r="H205" s="51"/>
      <c r="I205" s="52"/>
      <c r="J205" s="52"/>
      <c r="K205" s="52"/>
    </row>
    <row r="206" spans="1:11" hidden="1" x14ac:dyDescent="0.25"/>
    <row r="207" spans="1:11" hidden="1" x14ac:dyDescent="0.25">
      <c r="A207" s="138" t="s">
        <v>24</v>
      </c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</row>
    <row r="208" spans="1:11" ht="8.25" hidden="1" customHeight="1" x14ac:dyDescent="0.25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</row>
    <row r="209" spans="1:11" hidden="1" x14ac:dyDescent="0.25">
      <c r="A209" s="171"/>
      <c r="B209" s="171"/>
      <c r="C209" s="171"/>
      <c r="D209" s="163" t="s">
        <v>5</v>
      </c>
      <c r="E209" s="163"/>
      <c r="F209" s="163" t="s">
        <v>6</v>
      </c>
      <c r="G209" s="163"/>
      <c r="H209" s="105" t="s">
        <v>14</v>
      </c>
      <c r="I209" s="188" t="s">
        <v>13</v>
      </c>
      <c r="J209" s="229"/>
      <c r="K209" s="230"/>
    </row>
    <row r="210" spans="1:11" ht="33" hidden="1" customHeight="1" x14ac:dyDescent="0.25">
      <c r="A210" s="290" t="s">
        <v>20</v>
      </c>
      <c r="B210" s="291"/>
      <c r="C210" s="292"/>
      <c r="D210" s="169">
        <f>D211</f>
        <v>450000</v>
      </c>
      <c r="E210" s="184"/>
      <c r="F210" s="169">
        <f>F211+F213</f>
        <v>500000</v>
      </c>
      <c r="G210" s="184"/>
      <c r="H210" s="101">
        <f>H211+H213</f>
        <v>0</v>
      </c>
      <c r="I210" s="171"/>
      <c r="J210" s="171"/>
      <c r="K210" s="171"/>
    </row>
    <row r="211" spans="1:11" ht="15" hidden="1" customHeight="1" x14ac:dyDescent="0.25">
      <c r="A211" s="273" t="s">
        <v>53</v>
      </c>
      <c r="B211" s="143"/>
      <c r="C211" s="144"/>
      <c r="D211" s="191">
        <v>450000</v>
      </c>
      <c r="E211" s="276"/>
      <c r="F211" s="191">
        <f>D211+H211</f>
        <v>450000</v>
      </c>
      <c r="G211" s="274"/>
      <c r="H211" s="39"/>
      <c r="I211" s="220"/>
      <c r="J211" s="221"/>
      <c r="K211" s="222"/>
    </row>
    <row r="212" spans="1:11" ht="33" hidden="1" customHeight="1" x14ac:dyDescent="0.25">
      <c r="A212" s="290" t="s">
        <v>213</v>
      </c>
      <c r="B212" s="291"/>
      <c r="C212" s="292"/>
      <c r="D212" s="169">
        <f>D213</f>
        <v>50000</v>
      </c>
      <c r="E212" s="184"/>
      <c r="F212" s="169">
        <f>F213+F215</f>
        <v>50000</v>
      </c>
      <c r="G212" s="184"/>
      <c r="H212" s="101">
        <f>H213+H215</f>
        <v>0</v>
      </c>
      <c r="I212" s="171"/>
      <c r="J212" s="171"/>
      <c r="K212" s="171"/>
    </row>
    <row r="213" spans="1:11" ht="15.75" hidden="1" customHeight="1" x14ac:dyDescent="0.25">
      <c r="A213" s="273" t="s">
        <v>214</v>
      </c>
      <c r="B213" s="143"/>
      <c r="C213" s="144"/>
      <c r="D213" s="191">
        <v>50000</v>
      </c>
      <c r="E213" s="276"/>
      <c r="F213" s="191">
        <f>D213+H213</f>
        <v>50000</v>
      </c>
      <c r="G213" s="274"/>
      <c r="H213" s="39"/>
      <c r="I213" s="220"/>
      <c r="J213" s="221"/>
      <c r="K213" s="222"/>
    </row>
    <row r="214" spans="1:11" hidden="1" x14ac:dyDescent="0.25">
      <c r="A214" s="135" t="s">
        <v>11</v>
      </c>
      <c r="B214" s="135"/>
      <c r="C214" s="135"/>
      <c r="D214" s="136">
        <f>D210+D212</f>
        <v>500000</v>
      </c>
      <c r="E214" s="137"/>
      <c r="F214" s="136">
        <f>F210</f>
        <v>500000</v>
      </c>
      <c r="G214" s="137"/>
      <c r="H214" s="107">
        <f>H210</f>
        <v>0</v>
      </c>
      <c r="I214" s="171"/>
      <c r="J214" s="171"/>
      <c r="K214" s="171"/>
    </row>
    <row r="215" spans="1:11" x14ac:dyDescent="0.25">
      <c r="A215" s="50"/>
      <c r="B215" s="50"/>
      <c r="C215" s="50"/>
      <c r="D215" s="51"/>
      <c r="E215" s="51"/>
      <c r="F215" s="51"/>
      <c r="G215" s="51"/>
      <c r="H215" s="51"/>
      <c r="I215" s="52"/>
      <c r="J215" s="52"/>
      <c r="K215" s="52"/>
    </row>
    <row r="216" spans="1:11" ht="16.5" customHeight="1" x14ac:dyDescent="0.25">
      <c r="A216" s="187" t="s">
        <v>25</v>
      </c>
      <c r="B216" s="187"/>
      <c r="C216" s="187"/>
      <c r="D216" s="187"/>
      <c r="E216" s="187"/>
      <c r="F216" s="187"/>
      <c r="G216" s="187"/>
      <c r="H216" s="187"/>
      <c r="I216" s="187"/>
      <c r="J216" s="187"/>
      <c r="K216" s="187"/>
    </row>
    <row r="218" spans="1:11" x14ac:dyDescent="0.25">
      <c r="A218" s="171"/>
      <c r="B218" s="171"/>
      <c r="C218" s="171"/>
      <c r="D218" s="163" t="s">
        <v>5</v>
      </c>
      <c r="E218" s="163"/>
      <c r="F218" s="163" t="s">
        <v>6</v>
      </c>
      <c r="G218" s="163"/>
      <c r="H218" s="105" t="s">
        <v>14</v>
      </c>
      <c r="I218" s="188" t="s">
        <v>13</v>
      </c>
      <c r="J218" s="229"/>
      <c r="K218" s="230"/>
    </row>
    <row r="219" spans="1:11" ht="21" customHeight="1" x14ac:dyDescent="0.25">
      <c r="A219" s="231" t="s">
        <v>15</v>
      </c>
      <c r="B219" s="231"/>
      <c r="C219" s="231"/>
      <c r="D219" s="129">
        <v>375261.68</v>
      </c>
      <c r="E219" s="130"/>
      <c r="F219" s="129">
        <f>D219+H219</f>
        <v>375261.68</v>
      </c>
      <c r="G219" s="164"/>
      <c r="H219" s="115"/>
      <c r="I219" s="283"/>
      <c r="J219" s="284"/>
      <c r="K219" s="284"/>
    </row>
    <row r="220" spans="1:11" ht="28.5" customHeight="1" x14ac:dyDescent="0.25">
      <c r="A220" s="217" t="s">
        <v>16</v>
      </c>
      <c r="B220" s="218"/>
      <c r="C220" s="219"/>
      <c r="D220" s="129">
        <v>113329.03</v>
      </c>
      <c r="E220" s="130"/>
      <c r="F220" s="129">
        <f>D220+H220</f>
        <v>113329.03</v>
      </c>
      <c r="G220" s="164"/>
      <c r="H220" s="115"/>
      <c r="I220" s="281"/>
      <c r="J220" s="282"/>
      <c r="K220" s="275"/>
    </row>
    <row r="221" spans="1:11" s="7" customFormat="1" ht="39" customHeight="1" x14ac:dyDescent="0.25">
      <c r="A221" s="290" t="s">
        <v>19</v>
      </c>
      <c r="B221" s="291"/>
      <c r="C221" s="292"/>
      <c r="D221" s="129">
        <f>D222+D223+D224</f>
        <v>222000</v>
      </c>
      <c r="E221" s="130"/>
      <c r="F221" s="129">
        <f>F222+F223+F224</f>
        <v>222000</v>
      </c>
      <c r="G221" s="130"/>
      <c r="H221" s="114">
        <f>SUM(H222:H232)</f>
        <v>0</v>
      </c>
      <c r="I221" s="207"/>
      <c r="J221" s="208"/>
      <c r="K221" s="209"/>
    </row>
    <row r="222" spans="1:11" s="7" customFormat="1" ht="24.75" customHeight="1" x14ac:dyDescent="0.25">
      <c r="A222" s="202" t="s">
        <v>215</v>
      </c>
      <c r="B222" s="203"/>
      <c r="C222" s="204"/>
      <c r="D222" s="140">
        <v>146000</v>
      </c>
      <c r="E222" s="141"/>
      <c r="F222" s="119">
        <f t="shared" ref="F222:F224" si="16">D222+H222</f>
        <v>146000</v>
      </c>
      <c r="G222" s="145"/>
      <c r="H222" s="21"/>
      <c r="I222" s="220"/>
      <c r="J222" s="221"/>
      <c r="K222" s="222"/>
    </row>
    <row r="223" spans="1:11" s="7" customFormat="1" ht="19.5" customHeight="1" x14ac:dyDescent="0.25">
      <c r="A223" s="202" t="s">
        <v>216</v>
      </c>
      <c r="B223" s="203"/>
      <c r="C223" s="204"/>
      <c r="D223" s="140">
        <v>35000</v>
      </c>
      <c r="E223" s="141"/>
      <c r="F223" s="119">
        <f t="shared" si="16"/>
        <v>35000</v>
      </c>
      <c r="G223" s="145"/>
      <c r="H223" s="62"/>
      <c r="I223" s="220"/>
      <c r="J223" s="221"/>
      <c r="K223" s="222"/>
    </row>
    <row r="224" spans="1:11" s="7" customFormat="1" ht="24.75" customHeight="1" x14ac:dyDescent="0.25">
      <c r="A224" s="202" t="s">
        <v>217</v>
      </c>
      <c r="B224" s="203"/>
      <c r="C224" s="204"/>
      <c r="D224" s="140">
        <v>41000</v>
      </c>
      <c r="E224" s="141"/>
      <c r="F224" s="119">
        <f t="shared" si="16"/>
        <v>41000</v>
      </c>
      <c r="G224" s="145"/>
      <c r="H224" s="62"/>
      <c r="I224" s="220"/>
      <c r="J224" s="221"/>
      <c r="K224" s="222"/>
    </row>
    <row r="225" spans="1:11" ht="30" customHeight="1" x14ac:dyDescent="0.25">
      <c r="A225" s="290" t="s">
        <v>20</v>
      </c>
      <c r="B225" s="291"/>
      <c r="C225" s="292"/>
      <c r="D225" s="129">
        <f>SUM(D226:E227)</f>
        <v>699450</v>
      </c>
      <c r="E225" s="130"/>
      <c r="F225" s="129">
        <f>D225+H225</f>
        <v>699450</v>
      </c>
      <c r="G225" s="164"/>
      <c r="H225" s="114">
        <f>SUM(H226:H227)</f>
        <v>0</v>
      </c>
      <c r="I225" s="171"/>
      <c r="J225" s="171"/>
      <c r="K225" s="171"/>
    </row>
    <row r="226" spans="1:11" s="7" customFormat="1" ht="23.25" customHeight="1" x14ac:dyDescent="0.25">
      <c r="A226" s="202" t="s">
        <v>218</v>
      </c>
      <c r="B226" s="203"/>
      <c r="C226" s="204"/>
      <c r="D226" s="119">
        <v>505050</v>
      </c>
      <c r="E226" s="120"/>
      <c r="F226" s="119">
        <f t="shared" ref="F226:F227" si="17">D226+H226</f>
        <v>505050</v>
      </c>
      <c r="G226" s="233"/>
      <c r="H226" s="38"/>
      <c r="I226" s="124"/>
      <c r="J226" s="189"/>
      <c r="K226" s="125"/>
    </row>
    <row r="227" spans="1:11" s="7" customFormat="1" ht="23.25" customHeight="1" x14ac:dyDescent="0.25">
      <c r="A227" s="202" t="s">
        <v>67</v>
      </c>
      <c r="B227" s="203"/>
      <c r="C227" s="204"/>
      <c r="D227" s="119">
        <v>194400</v>
      </c>
      <c r="E227" s="120"/>
      <c r="F227" s="119">
        <f t="shared" si="17"/>
        <v>194400</v>
      </c>
      <c r="G227" s="233"/>
      <c r="H227" s="76"/>
      <c r="I227" s="207"/>
      <c r="J227" s="208"/>
      <c r="K227" s="209"/>
    </row>
    <row r="228" spans="1:11" ht="30" customHeight="1" x14ac:dyDescent="0.25">
      <c r="A228" s="290" t="s">
        <v>205</v>
      </c>
      <c r="B228" s="291"/>
      <c r="C228" s="292"/>
      <c r="D228" s="129">
        <f>D229</f>
        <v>11520</v>
      </c>
      <c r="E228" s="130"/>
      <c r="F228" s="129">
        <f>D228+H228</f>
        <v>11520</v>
      </c>
      <c r="G228" s="164"/>
      <c r="H228" s="114">
        <f>SUM(H229:H230)</f>
        <v>0</v>
      </c>
      <c r="I228" s="171"/>
      <c r="J228" s="171"/>
      <c r="K228" s="171"/>
    </row>
    <row r="229" spans="1:11" s="7" customFormat="1" ht="23.25" customHeight="1" x14ac:dyDescent="0.25">
      <c r="A229" s="202" t="s">
        <v>220</v>
      </c>
      <c r="B229" s="203"/>
      <c r="C229" s="204"/>
      <c r="D229" s="119">
        <v>11520</v>
      </c>
      <c r="E229" s="120"/>
      <c r="F229" s="119">
        <f t="shared" ref="F229" si="18">D229+H229</f>
        <v>11520</v>
      </c>
      <c r="G229" s="233"/>
      <c r="H229" s="38"/>
      <c r="I229" s="124"/>
      <c r="J229" s="189"/>
      <c r="K229" s="125"/>
    </row>
    <row r="230" spans="1:11" ht="30" customHeight="1" x14ac:dyDescent="0.25">
      <c r="A230" s="290" t="s">
        <v>106</v>
      </c>
      <c r="B230" s="291"/>
      <c r="C230" s="292"/>
      <c r="D230" s="129">
        <f>SUM(D231:E233)</f>
        <v>107090.22</v>
      </c>
      <c r="E230" s="196"/>
      <c r="F230" s="129">
        <f>D230+H230</f>
        <v>107090.22</v>
      </c>
      <c r="G230" s="206"/>
      <c r="H230" s="114">
        <f>SUM(H231:H233)</f>
        <v>0</v>
      </c>
      <c r="I230" s="124"/>
      <c r="J230" s="189"/>
      <c r="K230" s="125"/>
    </row>
    <row r="231" spans="1:11" ht="20.25" customHeight="1" x14ac:dyDescent="0.25">
      <c r="A231" s="202" t="s">
        <v>69</v>
      </c>
      <c r="B231" s="203"/>
      <c r="C231" s="204"/>
      <c r="D231" s="119">
        <v>103284.88</v>
      </c>
      <c r="E231" s="120"/>
      <c r="F231" s="119">
        <f t="shared" ref="F231:F233" si="19">D231+H231</f>
        <v>103284.88</v>
      </c>
      <c r="G231" s="120"/>
      <c r="H231" s="62"/>
      <c r="I231" s="220"/>
      <c r="J231" s="221"/>
      <c r="K231" s="222"/>
    </row>
    <row r="232" spans="1:11" ht="24" customHeight="1" x14ac:dyDescent="0.25">
      <c r="A232" s="202" t="s">
        <v>71</v>
      </c>
      <c r="B232" s="203"/>
      <c r="C232" s="204"/>
      <c r="D232" s="119">
        <v>1880.34</v>
      </c>
      <c r="E232" s="120"/>
      <c r="F232" s="119">
        <v>1880.34</v>
      </c>
      <c r="G232" s="120"/>
      <c r="H232" s="62"/>
      <c r="I232" s="220"/>
      <c r="J232" s="221"/>
      <c r="K232" s="222"/>
    </row>
    <row r="233" spans="1:11" ht="17.25" customHeight="1" x14ac:dyDescent="0.25">
      <c r="A233" s="202" t="s">
        <v>70</v>
      </c>
      <c r="B233" s="203"/>
      <c r="C233" s="204"/>
      <c r="D233" s="119">
        <v>1925</v>
      </c>
      <c r="E233" s="120"/>
      <c r="F233" s="119">
        <f t="shared" si="19"/>
        <v>1925</v>
      </c>
      <c r="G233" s="120"/>
      <c r="H233" s="62"/>
      <c r="I233" s="220"/>
      <c r="J233" s="221"/>
      <c r="K233" s="222"/>
    </row>
    <row r="234" spans="1:11" ht="35.25" customHeight="1" x14ac:dyDescent="0.25">
      <c r="A234" s="290" t="s">
        <v>107</v>
      </c>
      <c r="B234" s="291"/>
      <c r="C234" s="292"/>
      <c r="D234" s="129">
        <v>30000</v>
      </c>
      <c r="E234" s="130"/>
      <c r="F234" s="129">
        <f>D234+H234</f>
        <v>30000</v>
      </c>
      <c r="G234" s="164"/>
      <c r="H234" s="75"/>
      <c r="I234" s="220"/>
      <c r="J234" s="221"/>
      <c r="K234" s="222"/>
    </row>
    <row r="235" spans="1:11" s="7" customFormat="1" ht="28.5" customHeight="1" x14ac:dyDescent="0.25">
      <c r="A235" s="290" t="s">
        <v>22</v>
      </c>
      <c r="B235" s="291"/>
      <c r="C235" s="292"/>
      <c r="D235" s="129">
        <f>D236+D237</f>
        <v>66000</v>
      </c>
      <c r="E235" s="130"/>
      <c r="F235" s="129">
        <f>D235+H235</f>
        <v>66000</v>
      </c>
      <c r="G235" s="130"/>
      <c r="H235" s="114">
        <f>SUM(H236:H236)</f>
        <v>0</v>
      </c>
      <c r="I235" s="181"/>
      <c r="J235" s="181"/>
      <c r="K235" s="181"/>
    </row>
    <row r="236" spans="1:11" s="7" customFormat="1" ht="21" customHeight="1" x14ac:dyDescent="0.25">
      <c r="A236" s="202" t="s">
        <v>221</v>
      </c>
      <c r="B236" s="203"/>
      <c r="C236" s="204"/>
      <c r="D236" s="119">
        <v>51000</v>
      </c>
      <c r="E236" s="120"/>
      <c r="F236" s="119">
        <f t="shared" ref="F236:F241" si="20">D236+H236</f>
        <v>51000</v>
      </c>
      <c r="G236" s="145"/>
      <c r="H236" s="22"/>
      <c r="I236" s="220"/>
      <c r="J236" s="221"/>
      <c r="K236" s="222"/>
    </row>
    <row r="237" spans="1:11" s="7" customFormat="1" ht="17.25" customHeight="1" x14ac:dyDescent="0.25">
      <c r="A237" s="202" t="s">
        <v>222</v>
      </c>
      <c r="B237" s="203"/>
      <c r="C237" s="204"/>
      <c r="D237" s="119">
        <v>15000</v>
      </c>
      <c r="E237" s="120"/>
      <c r="F237" s="119">
        <f t="shared" si="20"/>
        <v>15000</v>
      </c>
      <c r="G237" s="145"/>
      <c r="H237" s="22"/>
      <c r="I237" s="220"/>
      <c r="J237" s="221"/>
      <c r="K237" s="222"/>
    </row>
    <row r="238" spans="1:11" ht="42.75" customHeight="1" x14ac:dyDescent="0.25">
      <c r="A238" s="290" t="s">
        <v>23</v>
      </c>
      <c r="B238" s="291"/>
      <c r="C238" s="292"/>
      <c r="D238" s="129">
        <f>D239+D240+D241</f>
        <v>54763.770000000004</v>
      </c>
      <c r="E238" s="130"/>
      <c r="F238" s="129">
        <f t="shared" si="20"/>
        <v>54763.770000000004</v>
      </c>
      <c r="G238" s="164"/>
      <c r="H238" s="114">
        <f>SUM(H241:H241)</f>
        <v>0</v>
      </c>
      <c r="I238" s="171"/>
      <c r="J238" s="171"/>
      <c r="K238" s="171"/>
    </row>
    <row r="239" spans="1:11" ht="13.5" customHeight="1" x14ac:dyDescent="0.25">
      <c r="A239" s="202" t="s">
        <v>66</v>
      </c>
      <c r="B239" s="203"/>
      <c r="C239" s="204"/>
      <c r="D239" s="119">
        <v>6000</v>
      </c>
      <c r="E239" s="120"/>
      <c r="F239" s="119">
        <f t="shared" si="20"/>
        <v>6000</v>
      </c>
      <c r="G239" s="120"/>
      <c r="H239" s="62"/>
      <c r="I239" s="220"/>
      <c r="J239" s="221"/>
      <c r="K239" s="222"/>
    </row>
    <row r="240" spans="1:11" ht="13.5" customHeight="1" x14ac:dyDescent="0.25">
      <c r="A240" s="202" t="s">
        <v>68</v>
      </c>
      <c r="B240" s="203"/>
      <c r="C240" s="204"/>
      <c r="D240" s="119">
        <v>34560</v>
      </c>
      <c r="E240" s="120"/>
      <c r="F240" s="119">
        <f t="shared" si="20"/>
        <v>34560</v>
      </c>
      <c r="G240" s="120"/>
      <c r="H240" s="62"/>
      <c r="I240" s="220"/>
      <c r="J240" s="221"/>
      <c r="K240" s="222"/>
    </row>
    <row r="241" spans="1:11" ht="16.5" customHeight="1" x14ac:dyDescent="0.25">
      <c r="A241" s="202" t="s">
        <v>56</v>
      </c>
      <c r="B241" s="203"/>
      <c r="C241" s="204"/>
      <c r="D241" s="119">
        <v>14203.77</v>
      </c>
      <c r="E241" s="120"/>
      <c r="F241" s="119">
        <f t="shared" si="20"/>
        <v>14203.77</v>
      </c>
      <c r="G241" s="120"/>
      <c r="H241" s="22"/>
      <c r="I241" s="220"/>
      <c r="J241" s="221"/>
      <c r="K241" s="222"/>
    </row>
    <row r="242" spans="1:11" s="7" customFormat="1" ht="72.75" customHeight="1" x14ac:dyDescent="0.25">
      <c r="A242" s="290" t="s">
        <v>209</v>
      </c>
      <c r="B242" s="291"/>
      <c r="C242" s="292"/>
      <c r="D242" s="129">
        <f>D243</f>
        <v>42000</v>
      </c>
      <c r="E242" s="130"/>
      <c r="F242" s="129">
        <f>D242+H242</f>
        <v>42000</v>
      </c>
      <c r="G242" s="130"/>
      <c r="H242" s="114">
        <f>SUM(H245:H252)</f>
        <v>0</v>
      </c>
      <c r="I242" s="181"/>
      <c r="J242" s="181"/>
      <c r="K242" s="181"/>
    </row>
    <row r="243" spans="1:11" s="7" customFormat="1" ht="15" customHeight="1" x14ac:dyDescent="0.25">
      <c r="A243" s="202" t="s">
        <v>223</v>
      </c>
      <c r="B243" s="203"/>
      <c r="C243" s="204"/>
      <c r="D243" s="119">
        <v>42000</v>
      </c>
      <c r="E243" s="120"/>
      <c r="F243" s="119">
        <f t="shared" ref="F243" si="21">D243+H243</f>
        <v>42000</v>
      </c>
      <c r="G243" s="145"/>
      <c r="H243" s="74"/>
      <c r="I243" s="124"/>
      <c r="J243" s="189"/>
      <c r="K243" s="125"/>
    </row>
    <row r="244" spans="1:11" x14ac:dyDescent="0.25">
      <c r="A244" s="135" t="s">
        <v>11</v>
      </c>
      <c r="B244" s="135"/>
      <c r="C244" s="135"/>
      <c r="D244" s="136">
        <f>D219+D220+D221+D225+D228+D230+D234+D235+D238+D242</f>
        <v>1721414.7</v>
      </c>
      <c r="E244" s="137"/>
      <c r="F244" s="136">
        <f>F219+F220+F221+F225+F228+F230+F234+F235+F238+F242</f>
        <v>1721414.7</v>
      </c>
      <c r="G244" s="137"/>
      <c r="H244" s="107"/>
      <c r="I244" s="171"/>
      <c r="J244" s="171"/>
      <c r="K244" s="171"/>
    </row>
    <row r="245" spans="1:11" ht="12" customHeight="1" x14ac:dyDescent="0.25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</row>
    <row r="246" spans="1:11" ht="46.5" customHeight="1" x14ac:dyDescent="0.25">
      <c r="A246" s="194" t="s">
        <v>109</v>
      </c>
      <c r="B246" s="194"/>
      <c r="C246" s="194"/>
      <c r="D246" s="194"/>
      <c r="E246" s="194"/>
      <c r="F246" s="194"/>
      <c r="G246" s="194"/>
      <c r="H246" s="194"/>
      <c r="I246" s="194"/>
      <c r="J246" s="194"/>
      <c r="K246" s="194"/>
    </row>
    <row r="247" spans="1:11" ht="30.75" customHeight="1" x14ac:dyDescent="0.25">
      <c r="A247" s="194" t="s">
        <v>224</v>
      </c>
      <c r="B247" s="194"/>
      <c r="C247" s="194"/>
      <c r="D247" s="194"/>
      <c r="E247" s="194"/>
      <c r="F247" s="194"/>
      <c r="G247" s="194"/>
      <c r="H247" s="194"/>
      <c r="I247" s="194"/>
      <c r="J247" s="194"/>
      <c r="K247" s="194"/>
    </row>
    <row r="248" spans="1:11" ht="30.75" customHeight="1" x14ac:dyDescent="0.25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</row>
    <row r="249" spans="1:11" x14ac:dyDescent="0.25">
      <c r="A249" s="195"/>
      <c r="B249" s="195"/>
      <c r="C249" s="195"/>
      <c r="D249" s="195"/>
      <c r="E249" s="195"/>
      <c r="F249" s="195"/>
      <c r="G249" s="195"/>
      <c r="H249" s="195"/>
      <c r="I249" s="195"/>
      <c r="J249" s="195"/>
      <c r="K249" s="195"/>
    </row>
    <row r="250" spans="1:11" ht="117.75" customHeight="1" x14ac:dyDescent="0.25">
      <c r="A250" s="194" t="s">
        <v>110</v>
      </c>
      <c r="B250" s="194"/>
      <c r="C250" s="194"/>
      <c r="D250" s="194"/>
      <c r="E250" s="194"/>
      <c r="F250" s="194"/>
      <c r="G250" s="194"/>
      <c r="H250" s="194"/>
      <c r="I250" s="194"/>
      <c r="J250" s="194"/>
      <c r="K250" s="194"/>
    </row>
    <row r="251" spans="1:11" x14ac:dyDescent="0.25">
      <c r="A251" s="139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</row>
    <row r="252" spans="1:11" x14ac:dyDescent="0.25">
      <c r="A252" s="139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</row>
    <row r="253" spans="1:11" x14ac:dyDescent="0.25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</row>
    <row r="254" spans="1:11" x14ac:dyDescent="0.25">
      <c r="A254" s="139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</row>
    <row r="255" spans="1:11" x14ac:dyDescent="0.25">
      <c r="A255" s="139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</row>
    <row r="256" spans="1:11" x14ac:dyDescent="0.25">
      <c r="A256" s="139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</row>
    <row r="257" spans="1:11" x14ac:dyDescent="0.25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</row>
    <row r="258" spans="1:11" x14ac:dyDescent="0.25">
      <c r="A258" s="139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</row>
    <row r="259" spans="1:11" x14ac:dyDescent="0.25">
      <c r="A259" s="139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</row>
  </sheetData>
  <mergeCells count="797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5:J25"/>
    <mergeCell ref="A27:J27"/>
    <mergeCell ref="A21:C21"/>
    <mergeCell ref="D21:E21"/>
    <mergeCell ref="F21:G21"/>
    <mergeCell ref="H21:J21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0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93:K93"/>
    <mergeCell ref="A94:K94"/>
    <mergeCell ref="A95:C95"/>
    <mergeCell ref="D95:E95"/>
    <mergeCell ref="F95:G95"/>
    <mergeCell ref="I95:K95"/>
    <mergeCell ref="A89:C89"/>
    <mergeCell ref="D89:E89"/>
    <mergeCell ref="F89:G89"/>
    <mergeCell ref="I89:K89"/>
    <mergeCell ref="A90:C90"/>
    <mergeCell ref="D90:E90"/>
    <mergeCell ref="F90:G90"/>
    <mergeCell ref="I90:K90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2:K102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37:J137"/>
    <mergeCell ref="A139:J139"/>
    <mergeCell ref="A140:J140"/>
    <mergeCell ref="A142:C142"/>
    <mergeCell ref="D142:E142"/>
    <mergeCell ref="F142:G142"/>
    <mergeCell ref="H142:J142"/>
    <mergeCell ref="A129:K129"/>
    <mergeCell ref="A130:K130"/>
    <mergeCell ref="A131:K131"/>
    <mergeCell ref="A132:J132"/>
    <mergeCell ref="A133:K133"/>
    <mergeCell ref="A134:K134"/>
    <mergeCell ref="A145:C145"/>
    <mergeCell ref="D145:E145"/>
    <mergeCell ref="F145:G145"/>
    <mergeCell ref="H145:J145"/>
    <mergeCell ref="A146:C146"/>
    <mergeCell ref="D146:E146"/>
    <mergeCell ref="F146:G146"/>
    <mergeCell ref="H146:J146"/>
    <mergeCell ref="A143:C143"/>
    <mergeCell ref="D143:E143"/>
    <mergeCell ref="F143:G143"/>
    <mergeCell ref="H143:J143"/>
    <mergeCell ref="A144:C144"/>
    <mergeCell ref="D144:E144"/>
    <mergeCell ref="F144:G144"/>
    <mergeCell ref="H144:J144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47:C147"/>
    <mergeCell ref="D147:E147"/>
    <mergeCell ref="F147:G147"/>
    <mergeCell ref="H147:J147"/>
    <mergeCell ref="A149:J149"/>
    <mergeCell ref="A151:J151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61:C161"/>
    <mergeCell ref="D161:E161"/>
    <mergeCell ref="F161:G161"/>
    <mergeCell ref="I161:K161"/>
    <mergeCell ref="A162:C162"/>
    <mergeCell ref="D162:E162"/>
    <mergeCell ref="F162:G162"/>
    <mergeCell ref="I162:K162"/>
    <mergeCell ref="A159:C159"/>
    <mergeCell ref="D159:E159"/>
    <mergeCell ref="F159:G159"/>
    <mergeCell ref="I159:K159"/>
    <mergeCell ref="A160:C160"/>
    <mergeCell ref="D160:E160"/>
    <mergeCell ref="F160:G160"/>
    <mergeCell ref="I160:K160"/>
    <mergeCell ref="A165:C165"/>
    <mergeCell ref="D165:E165"/>
    <mergeCell ref="F165:G165"/>
    <mergeCell ref="I165:K165"/>
    <mergeCell ref="A166:C166"/>
    <mergeCell ref="D166:E166"/>
    <mergeCell ref="F166:G166"/>
    <mergeCell ref="I166:K166"/>
    <mergeCell ref="A163:C163"/>
    <mergeCell ref="D163:E163"/>
    <mergeCell ref="F163:G163"/>
    <mergeCell ref="I163:K163"/>
    <mergeCell ref="A164:C164"/>
    <mergeCell ref="D164:E164"/>
    <mergeCell ref="F164:G164"/>
    <mergeCell ref="I164:K164"/>
    <mergeCell ref="A169:C169"/>
    <mergeCell ref="D169:E169"/>
    <mergeCell ref="F169:G169"/>
    <mergeCell ref="I169:K169"/>
    <mergeCell ref="A170:C170"/>
    <mergeCell ref="D170:E170"/>
    <mergeCell ref="F170:G170"/>
    <mergeCell ref="I170:K170"/>
    <mergeCell ref="A167:C167"/>
    <mergeCell ref="D167:E167"/>
    <mergeCell ref="F167:G167"/>
    <mergeCell ref="I167:K167"/>
    <mergeCell ref="A168:C168"/>
    <mergeCell ref="D168:E168"/>
    <mergeCell ref="F168:G168"/>
    <mergeCell ref="I168:K168"/>
    <mergeCell ref="A173:C173"/>
    <mergeCell ref="D173:E173"/>
    <mergeCell ref="F173:G173"/>
    <mergeCell ref="I173:K173"/>
    <mergeCell ref="A174:C174"/>
    <mergeCell ref="D174:E174"/>
    <mergeCell ref="F174:G174"/>
    <mergeCell ref="I174:K174"/>
    <mergeCell ref="A171:C171"/>
    <mergeCell ref="D171:E171"/>
    <mergeCell ref="F171:G171"/>
    <mergeCell ref="I171:K171"/>
    <mergeCell ref="A172:C172"/>
    <mergeCell ref="D172:E172"/>
    <mergeCell ref="F172:G172"/>
    <mergeCell ref="I172:K172"/>
    <mergeCell ref="A177:C177"/>
    <mergeCell ref="D177:E177"/>
    <mergeCell ref="F177:G177"/>
    <mergeCell ref="I177:K177"/>
    <mergeCell ref="A178:C178"/>
    <mergeCell ref="D178:E178"/>
    <mergeCell ref="F178:G178"/>
    <mergeCell ref="I178:K178"/>
    <mergeCell ref="A175:C175"/>
    <mergeCell ref="D175:E175"/>
    <mergeCell ref="F175:G175"/>
    <mergeCell ref="I175:K175"/>
    <mergeCell ref="A176:C176"/>
    <mergeCell ref="D176:E176"/>
    <mergeCell ref="F176:G176"/>
    <mergeCell ref="I176:K176"/>
    <mergeCell ref="A181:C181"/>
    <mergeCell ref="D181:E181"/>
    <mergeCell ref="F181:G181"/>
    <mergeCell ref="I181:K181"/>
    <mergeCell ref="A182:C182"/>
    <mergeCell ref="D182:E182"/>
    <mergeCell ref="F182:G182"/>
    <mergeCell ref="I182:K182"/>
    <mergeCell ref="A179:C179"/>
    <mergeCell ref="D179:E179"/>
    <mergeCell ref="F179:G179"/>
    <mergeCell ref="I179:K179"/>
    <mergeCell ref="A180:C180"/>
    <mergeCell ref="D180:E180"/>
    <mergeCell ref="F180:G180"/>
    <mergeCell ref="I180:K180"/>
    <mergeCell ref="I185:K185"/>
    <mergeCell ref="A186:C186"/>
    <mergeCell ref="D186:E186"/>
    <mergeCell ref="F186:G186"/>
    <mergeCell ref="I186:K186"/>
    <mergeCell ref="A183:C183"/>
    <mergeCell ref="D183:E183"/>
    <mergeCell ref="F183:G183"/>
    <mergeCell ref="I183:K183"/>
    <mergeCell ref="A184:C184"/>
    <mergeCell ref="D184:E184"/>
    <mergeCell ref="F184:G184"/>
    <mergeCell ref="I184:K184"/>
    <mergeCell ref="A187:C187"/>
    <mergeCell ref="D187:E187"/>
    <mergeCell ref="F187:G187"/>
    <mergeCell ref="A188:C188"/>
    <mergeCell ref="D188:E188"/>
    <mergeCell ref="F188:G188"/>
    <mergeCell ref="A185:C185"/>
    <mergeCell ref="D185:E185"/>
    <mergeCell ref="F185:G185"/>
    <mergeCell ref="I188:K188"/>
    <mergeCell ref="A189:C189"/>
    <mergeCell ref="D189:E189"/>
    <mergeCell ref="F189:G189"/>
    <mergeCell ref="I189:K189"/>
    <mergeCell ref="A190:C190"/>
    <mergeCell ref="D190:E190"/>
    <mergeCell ref="F190:G190"/>
    <mergeCell ref="I190:K190"/>
    <mergeCell ref="A193:C193"/>
    <mergeCell ref="D193:E193"/>
    <mergeCell ref="F193:G193"/>
    <mergeCell ref="I193:K193"/>
    <mergeCell ref="A194:C194"/>
    <mergeCell ref="D194:E194"/>
    <mergeCell ref="F194:G194"/>
    <mergeCell ref="I194:K194"/>
    <mergeCell ref="A191:C191"/>
    <mergeCell ref="D191:E191"/>
    <mergeCell ref="F191:G191"/>
    <mergeCell ref="I191:K191"/>
    <mergeCell ref="A192:C192"/>
    <mergeCell ref="D192:E192"/>
    <mergeCell ref="F192:G192"/>
    <mergeCell ref="I192:K192"/>
    <mergeCell ref="A197:C197"/>
    <mergeCell ref="D197:E197"/>
    <mergeCell ref="F197:G197"/>
    <mergeCell ref="I197:K197"/>
    <mergeCell ref="A198:C198"/>
    <mergeCell ref="D198:E198"/>
    <mergeCell ref="F198:G198"/>
    <mergeCell ref="I198:K198"/>
    <mergeCell ref="A195:C195"/>
    <mergeCell ref="D195:E195"/>
    <mergeCell ref="F195:G195"/>
    <mergeCell ref="I195:K195"/>
    <mergeCell ref="A196:C196"/>
    <mergeCell ref="D196:E196"/>
    <mergeCell ref="F196:G196"/>
    <mergeCell ref="I196:K196"/>
    <mergeCell ref="A201:C201"/>
    <mergeCell ref="D201:E201"/>
    <mergeCell ref="F201:G201"/>
    <mergeCell ref="I201:K201"/>
    <mergeCell ref="A202:C202"/>
    <mergeCell ref="D202:E202"/>
    <mergeCell ref="F202:G202"/>
    <mergeCell ref="I202:K202"/>
    <mergeCell ref="A199:C199"/>
    <mergeCell ref="D199:E199"/>
    <mergeCell ref="F199:G199"/>
    <mergeCell ref="I199:K199"/>
    <mergeCell ref="A200:C200"/>
    <mergeCell ref="D200:E200"/>
    <mergeCell ref="F200:G200"/>
    <mergeCell ref="I200:K200"/>
    <mergeCell ref="A207:K207"/>
    <mergeCell ref="A208:K208"/>
    <mergeCell ref="A209:C209"/>
    <mergeCell ref="D209:E209"/>
    <mergeCell ref="F209:G209"/>
    <mergeCell ref="I209:K209"/>
    <mergeCell ref="A203:C203"/>
    <mergeCell ref="D203:E203"/>
    <mergeCell ref="F203:G203"/>
    <mergeCell ref="I203:K203"/>
    <mergeCell ref="A204:C204"/>
    <mergeCell ref="D204:E204"/>
    <mergeCell ref="F204:G204"/>
    <mergeCell ref="I204:K204"/>
    <mergeCell ref="A212:C212"/>
    <mergeCell ref="D212:E212"/>
    <mergeCell ref="F212:G212"/>
    <mergeCell ref="I212:K212"/>
    <mergeCell ref="A213:C213"/>
    <mergeCell ref="D213:E213"/>
    <mergeCell ref="F213:G213"/>
    <mergeCell ref="I213:K213"/>
    <mergeCell ref="A210:C210"/>
    <mergeCell ref="D210:E210"/>
    <mergeCell ref="F210:G210"/>
    <mergeCell ref="I210:K210"/>
    <mergeCell ref="A211:C211"/>
    <mergeCell ref="D211:E211"/>
    <mergeCell ref="F211:G211"/>
    <mergeCell ref="I211:K211"/>
    <mergeCell ref="A219:C219"/>
    <mergeCell ref="D219:E219"/>
    <mergeCell ref="F219:G219"/>
    <mergeCell ref="I219:K219"/>
    <mergeCell ref="A220:C220"/>
    <mergeCell ref="D220:E220"/>
    <mergeCell ref="F220:G220"/>
    <mergeCell ref="I220:K220"/>
    <mergeCell ref="A214:C214"/>
    <mergeCell ref="D214:E214"/>
    <mergeCell ref="F214:G214"/>
    <mergeCell ref="I214:K214"/>
    <mergeCell ref="A216:K216"/>
    <mergeCell ref="A218:C218"/>
    <mergeCell ref="D218:E218"/>
    <mergeCell ref="F218:G218"/>
    <mergeCell ref="I218:K218"/>
    <mergeCell ref="A223:C223"/>
    <mergeCell ref="D223:E223"/>
    <mergeCell ref="F223:G223"/>
    <mergeCell ref="I223:K223"/>
    <mergeCell ref="A224:C224"/>
    <mergeCell ref="D224:E224"/>
    <mergeCell ref="F224:G224"/>
    <mergeCell ref="I224:K224"/>
    <mergeCell ref="A221:C221"/>
    <mergeCell ref="D221:E221"/>
    <mergeCell ref="F221:G221"/>
    <mergeCell ref="I221:K221"/>
    <mergeCell ref="A222:C222"/>
    <mergeCell ref="D222:E222"/>
    <mergeCell ref="F222:G222"/>
    <mergeCell ref="I222:K222"/>
    <mergeCell ref="A227:C227"/>
    <mergeCell ref="D227:E227"/>
    <mergeCell ref="F227:G227"/>
    <mergeCell ref="I227:K227"/>
    <mergeCell ref="A228:C228"/>
    <mergeCell ref="D228:E228"/>
    <mergeCell ref="F228:G228"/>
    <mergeCell ref="I228:K228"/>
    <mergeCell ref="A225:C225"/>
    <mergeCell ref="D225:E225"/>
    <mergeCell ref="F225:G225"/>
    <mergeCell ref="I225:K225"/>
    <mergeCell ref="A226:C226"/>
    <mergeCell ref="D226:E226"/>
    <mergeCell ref="F226:G226"/>
    <mergeCell ref="I226:K226"/>
    <mergeCell ref="A231:C231"/>
    <mergeCell ref="D231:E231"/>
    <mergeCell ref="F231:G231"/>
    <mergeCell ref="I231:K231"/>
    <mergeCell ref="A232:C232"/>
    <mergeCell ref="D232:E232"/>
    <mergeCell ref="F232:G232"/>
    <mergeCell ref="I232:K232"/>
    <mergeCell ref="A229:C229"/>
    <mergeCell ref="D229:E229"/>
    <mergeCell ref="F229:G229"/>
    <mergeCell ref="I229:K229"/>
    <mergeCell ref="A230:C230"/>
    <mergeCell ref="D230:E230"/>
    <mergeCell ref="F230:G230"/>
    <mergeCell ref="I230:K230"/>
    <mergeCell ref="A235:C235"/>
    <mergeCell ref="D235:E235"/>
    <mergeCell ref="F235:G235"/>
    <mergeCell ref="I235:K235"/>
    <mergeCell ref="A236:C236"/>
    <mergeCell ref="D236:E236"/>
    <mergeCell ref="F236:G236"/>
    <mergeCell ref="I236:K236"/>
    <mergeCell ref="A233:C233"/>
    <mergeCell ref="D233:E233"/>
    <mergeCell ref="F233:G233"/>
    <mergeCell ref="I233:K233"/>
    <mergeCell ref="A234:C234"/>
    <mergeCell ref="D234:E234"/>
    <mergeCell ref="F234:G234"/>
    <mergeCell ref="I234:K234"/>
    <mergeCell ref="A239:C239"/>
    <mergeCell ref="D239:E239"/>
    <mergeCell ref="F239:G239"/>
    <mergeCell ref="I239:K239"/>
    <mergeCell ref="A240:C240"/>
    <mergeCell ref="D240:E240"/>
    <mergeCell ref="F240:G240"/>
    <mergeCell ref="I240:K240"/>
    <mergeCell ref="A237:C237"/>
    <mergeCell ref="D237:E237"/>
    <mergeCell ref="F237:G237"/>
    <mergeCell ref="I237:K237"/>
    <mergeCell ref="A238:C238"/>
    <mergeCell ref="D238:E238"/>
    <mergeCell ref="F238:G238"/>
    <mergeCell ref="I238:K238"/>
    <mergeCell ref="A243:C243"/>
    <mergeCell ref="D243:E243"/>
    <mergeCell ref="F243:G243"/>
    <mergeCell ref="I243:K243"/>
    <mergeCell ref="A244:C244"/>
    <mergeCell ref="D244:E244"/>
    <mergeCell ref="F244:G244"/>
    <mergeCell ref="I244:K244"/>
    <mergeCell ref="A241:C241"/>
    <mergeCell ref="D241:E241"/>
    <mergeCell ref="F241:G241"/>
    <mergeCell ref="I241:K241"/>
    <mergeCell ref="A242:C242"/>
    <mergeCell ref="D242:E242"/>
    <mergeCell ref="F242:G242"/>
    <mergeCell ref="I242:K242"/>
    <mergeCell ref="A259:K259"/>
    <mergeCell ref="A253:K253"/>
    <mergeCell ref="A254:K254"/>
    <mergeCell ref="A255:K255"/>
    <mergeCell ref="A256:K256"/>
    <mergeCell ref="A257:K257"/>
    <mergeCell ref="A258:K258"/>
    <mergeCell ref="A246:K246"/>
    <mergeCell ref="A247:K247"/>
    <mergeCell ref="A249:K249"/>
    <mergeCell ref="A250:K250"/>
    <mergeCell ref="A251:K251"/>
    <mergeCell ref="A252:K2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10</vt:lpstr>
      <vt:lpstr>11</vt:lpstr>
      <vt:lpstr>1</vt:lpstr>
      <vt:lpstr>2</vt:lpstr>
      <vt:lpstr>3</vt:lpstr>
      <vt:lpstr>4</vt:lpstr>
      <vt:lpstr>5</vt:lpstr>
      <vt:lpstr>6</vt:lpstr>
      <vt:lpstr>7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Спутник</cp:lastModifiedBy>
  <cp:lastPrinted>2018-12-07T06:02:00Z</cp:lastPrinted>
  <dcterms:created xsi:type="dcterms:W3CDTF">2017-11-21T06:32:32Z</dcterms:created>
  <dcterms:modified xsi:type="dcterms:W3CDTF">2018-12-19T09:37:11Z</dcterms:modified>
</cp:coreProperties>
</file>