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 activeTab="10"/>
  </bookViews>
  <sheets>
    <sheet name="8-2023" sheetId="11" r:id="rId1"/>
    <sheet name="1" sheetId="12" r:id="rId2"/>
    <sheet name="2" sheetId="13" r:id="rId3"/>
    <sheet name="3" sheetId="14" r:id="rId4"/>
    <sheet name="4" sheetId="15" r:id="rId5"/>
    <sheet name="5" sheetId="16" r:id="rId6"/>
    <sheet name="6" sheetId="17" r:id="rId7"/>
    <sheet name="7" sheetId="18" r:id="rId8"/>
    <sheet name="8" sheetId="19" r:id="rId9"/>
    <sheet name="9" sheetId="20" r:id="rId10"/>
    <sheet name="10" sheetId="21" r:id="rId11"/>
  </sheets>
  <calcPr calcId="145621"/>
</workbook>
</file>

<file path=xl/calcChain.xml><?xml version="1.0" encoding="utf-8"?>
<calcChain xmlns="http://schemas.openxmlformats.org/spreadsheetml/2006/main">
  <c r="D104" i="21" l="1"/>
  <c r="D74" i="21"/>
  <c r="D146" i="21"/>
  <c r="F151" i="21"/>
  <c r="F164" i="21" s="1"/>
  <c r="H164" i="21"/>
  <c r="F163" i="21"/>
  <c r="F162" i="21"/>
  <c r="F161" i="21"/>
  <c r="F160" i="21"/>
  <c r="F159" i="21"/>
  <c r="F158" i="21"/>
  <c r="F157" i="21"/>
  <c r="F156" i="21"/>
  <c r="F155" i="21"/>
  <c r="F154" i="21"/>
  <c r="F153" i="21"/>
  <c r="F152" i="21"/>
  <c r="H151" i="21"/>
  <c r="D151" i="21"/>
  <c r="D164" i="21" s="1"/>
  <c r="F145" i="21"/>
  <c r="F144" i="21"/>
  <c r="F143" i="21"/>
  <c r="F142" i="21"/>
  <c r="F141" i="21"/>
  <c r="D140" i="21"/>
  <c r="F140" i="21" s="1"/>
  <c r="F139" i="21"/>
  <c r="F138" i="21"/>
  <c r="D138" i="21"/>
  <c r="F137" i="21"/>
  <c r="F136" i="21" s="1"/>
  <c r="H136" i="21"/>
  <c r="D136" i="21"/>
  <c r="F135" i="21"/>
  <c r="F134" i="21"/>
  <c r="F133" i="21"/>
  <c r="F132" i="21"/>
  <c r="F130" i="21"/>
  <c r="F129" i="21"/>
  <c r="F128" i="21"/>
  <c r="F127" i="21"/>
  <c r="F126" i="21"/>
  <c r="F125" i="21"/>
  <c r="H124" i="21"/>
  <c r="H146" i="21" s="1"/>
  <c r="D124" i="21"/>
  <c r="F124" i="21" s="1"/>
  <c r="F123" i="21"/>
  <c r="F122" i="21"/>
  <c r="F121" i="21"/>
  <c r="F120" i="21"/>
  <c r="F119" i="21"/>
  <c r="F118" i="21"/>
  <c r="D117" i="21"/>
  <c r="F117" i="21" s="1"/>
  <c r="F116" i="21"/>
  <c r="F115" i="21"/>
  <c r="D115" i="21"/>
  <c r="F114" i="21"/>
  <c r="F113" i="21"/>
  <c r="F112" i="21"/>
  <c r="D112" i="21"/>
  <c r="F111" i="21"/>
  <c r="F110" i="21"/>
  <c r="F146" i="21" s="1"/>
  <c r="F96" i="21"/>
  <c r="F95" i="21"/>
  <c r="F94" i="21"/>
  <c r="H93" i="21"/>
  <c r="F93" i="21"/>
  <c r="D93" i="21"/>
  <c r="F92" i="21"/>
  <c r="D91" i="21"/>
  <c r="D84" i="21" s="1"/>
  <c r="F90" i="21"/>
  <c r="D89" i="21"/>
  <c r="F89" i="21" s="1"/>
  <c r="F88" i="21"/>
  <c r="D88" i="21"/>
  <c r="D87" i="21"/>
  <c r="F87" i="21" s="1"/>
  <c r="F86" i="21"/>
  <c r="D86" i="21"/>
  <c r="D85" i="21"/>
  <c r="F85" i="21" s="1"/>
  <c r="F83" i="21"/>
  <c r="F82" i="21"/>
  <c r="F81" i="21"/>
  <c r="F80" i="21"/>
  <c r="D79" i="21"/>
  <c r="F79" i="21" s="1"/>
  <c r="F78" i="21"/>
  <c r="F77" i="21"/>
  <c r="F76" i="21"/>
  <c r="F75" i="21"/>
  <c r="H74" i="21"/>
  <c r="F73" i="21"/>
  <c r="F72" i="21"/>
  <c r="D72" i="21"/>
  <c r="F71" i="21"/>
  <c r="F70" i="21"/>
  <c r="F69" i="21"/>
  <c r="F68" i="21"/>
  <c r="F67" i="21"/>
  <c r="F66" i="21"/>
  <c r="F65" i="21"/>
  <c r="F64" i="21"/>
  <c r="F63" i="21"/>
  <c r="F62" i="21"/>
  <c r="F61" i="21"/>
  <c r="F60" i="21" s="1"/>
  <c r="D60" i="21"/>
  <c r="F59" i="21"/>
  <c r="F58" i="21"/>
  <c r="D58" i="21"/>
  <c r="D46" i="21" s="1"/>
  <c r="F57" i="21"/>
  <c r="F56" i="21"/>
  <c r="F55" i="21"/>
  <c r="F54" i="21"/>
  <c r="F53" i="21"/>
  <c r="F52" i="21"/>
  <c r="F51" i="21"/>
  <c r="F50" i="21"/>
  <c r="F49" i="21"/>
  <c r="F48" i="21"/>
  <c r="F47" i="21"/>
  <c r="F45" i="21"/>
  <c r="F44" i="21"/>
  <c r="F43" i="21"/>
  <c r="D41" i="21"/>
  <c r="F41" i="21" s="1"/>
  <c r="H40" i="21"/>
  <c r="D40" i="21"/>
  <c r="F39" i="21"/>
  <c r="F38" i="21"/>
  <c r="F37" i="21"/>
  <c r="F36" i="21"/>
  <c r="F35" i="21"/>
  <c r="H34" i="21"/>
  <c r="D34" i="21"/>
  <c r="F33" i="21"/>
  <c r="H32" i="21"/>
  <c r="F32" i="21" s="1"/>
  <c r="D32" i="21"/>
  <c r="F31" i="21"/>
  <c r="F30" i="21"/>
  <c r="F29" i="21"/>
  <c r="H22" i="21"/>
  <c r="D22" i="21"/>
  <c r="F21" i="21"/>
  <c r="F20" i="21"/>
  <c r="F19" i="21"/>
  <c r="F18" i="21"/>
  <c r="F22" i="21" s="1"/>
  <c r="F74" i="21" l="1"/>
  <c r="H104" i="21"/>
  <c r="F40" i="21"/>
  <c r="F46" i="21"/>
  <c r="F91" i="21"/>
  <c r="F84" i="21" s="1"/>
  <c r="F34" i="21"/>
  <c r="H93" i="20"/>
  <c r="F77" i="20"/>
  <c r="F104" i="21" l="1"/>
  <c r="H163" i="20"/>
  <c r="H151" i="20"/>
  <c r="F151" i="20"/>
  <c r="F162" i="20"/>
  <c r="F78" i="20" l="1"/>
  <c r="H74" i="20"/>
  <c r="D115" i="20"/>
  <c r="F161" i="20"/>
  <c r="F160" i="20"/>
  <c r="F159" i="20"/>
  <c r="F158" i="20"/>
  <c r="F157" i="20"/>
  <c r="F156" i="20"/>
  <c r="F155" i="20"/>
  <c r="F154" i="20"/>
  <c r="F153" i="20"/>
  <c r="F152" i="20"/>
  <c r="D151" i="20"/>
  <c r="D163" i="20" s="1"/>
  <c r="F145" i="20"/>
  <c r="F144" i="20"/>
  <c r="F143" i="20"/>
  <c r="F142" i="20"/>
  <c r="F141" i="20"/>
  <c r="F140" i="20"/>
  <c r="D140" i="20"/>
  <c r="F139" i="20"/>
  <c r="D138" i="20"/>
  <c r="F138" i="20" s="1"/>
  <c r="F137" i="20"/>
  <c r="F136" i="20" s="1"/>
  <c r="H136" i="20"/>
  <c r="D136" i="20"/>
  <c r="F135" i="20"/>
  <c r="F134" i="20"/>
  <c r="F133" i="20"/>
  <c r="F132" i="20"/>
  <c r="F130" i="20"/>
  <c r="F129" i="20"/>
  <c r="F128" i="20"/>
  <c r="F127" i="20"/>
  <c r="F126" i="20"/>
  <c r="F125" i="20"/>
  <c r="H124" i="20"/>
  <c r="D124" i="20"/>
  <c r="F123" i="20"/>
  <c r="F122" i="20"/>
  <c r="F121" i="20"/>
  <c r="F120" i="20"/>
  <c r="F119" i="20"/>
  <c r="F118" i="20"/>
  <c r="D117" i="20"/>
  <c r="F117" i="20" s="1"/>
  <c r="F116" i="20"/>
  <c r="F115" i="20"/>
  <c r="F114" i="20"/>
  <c r="F113" i="20"/>
  <c r="D112" i="20"/>
  <c r="F111" i="20"/>
  <c r="F110" i="20"/>
  <c r="F96" i="20"/>
  <c r="F95" i="20"/>
  <c r="F94" i="20"/>
  <c r="D93" i="20"/>
  <c r="F92" i="20"/>
  <c r="D91" i="20"/>
  <c r="F91" i="20" s="1"/>
  <c r="F90" i="20"/>
  <c r="D89" i="20"/>
  <c r="F89" i="20" s="1"/>
  <c r="D88" i="20"/>
  <c r="F88" i="20" s="1"/>
  <c r="D87" i="20"/>
  <c r="F87" i="20" s="1"/>
  <c r="D86" i="20"/>
  <c r="F86" i="20" s="1"/>
  <c r="D85" i="20"/>
  <c r="F83" i="20"/>
  <c r="F82" i="20"/>
  <c r="F81" i="20"/>
  <c r="F80" i="20"/>
  <c r="D79" i="20"/>
  <c r="F76" i="20"/>
  <c r="F75" i="20"/>
  <c r="D74" i="20"/>
  <c r="F74" i="20" s="1"/>
  <c r="F73" i="20"/>
  <c r="D72" i="20"/>
  <c r="F71" i="20"/>
  <c r="F70" i="20"/>
  <c r="F69" i="20"/>
  <c r="F68" i="20"/>
  <c r="F67" i="20"/>
  <c r="F66" i="20"/>
  <c r="F65" i="20"/>
  <c r="F64" i="20"/>
  <c r="F63" i="20"/>
  <c r="F62" i="20"/>
  <c r="F61" i="20"/>
  <c r="F60" i="20" s="1"/>
  <c r="D60" i="20"/>
  <c r="F59" i="20"/>
  <c r="F58" i="20"/>
  <c r="D58" i="20"/>
  <c r="F57" i="20"/>
  <c r="F56" i="20"/>
  <c r="F55" i="20"/>
  <c r="F54" i="20"/>
  <c r="F53" i="20"/>
  <c r="F52" i="20"/>
  <c r="F51" i="20"/>
  <c r="F50" i="20"/>
  <c r="F49" i="20"/>
  <c r="F48" i="20"/>
  <c r="F47" i="20"/>
  <c r="D46" i="20"/>
  <c r="F46" i="20" s="1"/>
  <c r="F45" i="20"/>
  <c r="F44" i="20"/>
  <c r="F43" i="20"/>
  <c r="D41" i="20"/>
  <c r="F41" i="20" s="1"/>
  <c r="H40" i="20"/>
  <c r="H104" i="20" s="1"/>
  <c r="D40" i="20"/>
  <c r="F40" i="20" s="1"/>
  <c r="F39" i="20"/>
  <c r="F38" i="20"/>
  <c r="F37" i="20"/>
  <c r="F36" i="20"/>
  <c r="F35" i="20"/>
  <c r="H34" i="20"/>
  <c r="D34" i="20"/>
  <c r="F33" i="20"/>
  <c r="H32" i="20"/>
  <c r="D32" i="20"/>
  <c r="F32" i="20" s="1"/>
  <c r="F31" i="20"/>
  <c r="F30" i="20"/>
  <c r="F29" i="20"/>
  <c r="H22" i="20"/>
  <c r="D22" i="20"/>
  <c r="F21" i="20"/>
  <c r="F20" i="20"/>
  <c r="F19" i="20"/>
  <c r="F18" i="20"/>
  <c r="D84" i="20" l="1"/>
  <c r="D104" i="20" s="1"/>
  <c r="F163" i="20"/>
  <c r="F22" i="20"/>
  <c r="F72" i="20"/>
  <c r="F79" i="20"/>
  <c r="F93" i="20"/>
  <c r="H146" i="20"/>
  <c r="F34" i="20"/>
  <c r="F124" i="20"/>
  <c r="D146" i="20"/>
  <c r="F85" i="20"/>
  <c r="F84" i="20" s="1"/>
  <c r="F112" i="20"/>
  <c r="F146" i="20" s="1"/>
  <c r="F145" i="15"/>
  <c r="D135" i="19"/>
  <c r="D145" i="19"/>
  <c r="H114" i="19"/>
  <c r="F115" i="19"/>
  <c r="D123" i="19"/>
  <c r="F123" i="19" s="1"/>
  <c r="H123" i="19"/>
  <c r="F134" i="19"/>
  <c r="H111" i="19"/>
  <c r="H161" i="19"/>
  <c r="F160" i="19"/>
  <c r="F159" i="19"/>
  <c r="F158" i="19"/>
  <c r="F157" i="19"/>
  <c r="F156" i="19"/>
  <c r="F155" i="19"/>
  <c r="F154" i="19"/>
  <c r="F153" i="19"/>
  <c r="F152" i="19"/>
  <c r="F151" i="19"/>
  <c r="H150" i="19"/>
  <c r="D150" i="19"/>
  <c r="D161" i="19" s="1"/>
  <c r="F144" i="19"/>
  <c r="F143" i="19"/>
  <c r="F142" i="19"/>
  <c r="F141" i="19"/>
  <c r="F140" i="19"/>
  <c r="H139" i="19"/>
  <c r="D139" i="19"/>
  <c r="F139" i="19" s="1"/>
  <c r="F138" i="19"/>
  <c r="H137" i="19"/>
  <c r="D137" i="19"/>
  <c r="F136" i="19"/>
  <c r="F135" i="19" s="1"/>
  <c r="H135" i="19"/>
  <c r="F133" i="19"/>
  <c r="F132" i="19"/>
  <c r="F131" i="19"/>
  <c r="F129" i="19"/>
  <c r="F128" i="19"/>
  <c r="F127" i="19"/>
  <c r="F126" i="19"/>
  <c r="F125" i="19"/>
  <c r="F124" i="19"/>
  <c r="F122" i="19"/>
  <c r="F121" i="19"/>
  <c r="F120" i="19"/>
  <c r="F119" i="19"/>
  <c r="F118" i="19"/>
  <c r="F117" i="19"/>
  <c r="H116" i="19"/>
  <c r="D116" i="19"/>
  <c r="F114" i="19"/>
  <c r="F113" i="19"/>
  <c r="F112" i="19"/>
  <c r="D111" i="19"/>
  <c r="F110" i="19"/>
  <c r="F109" i="19"/>
  <c r="F95" i="19"/>
  <c r="F94" i="19"/>
  <c r="F93" i="19"/>
  <c r="H92" i="19"/>
  <c r="D92" i="19"/>
  <c r="F91" i="19"/>
  <c r="D90" i="19"/>
  <c r="F90" i="19" s="1"/>
  <c r="F89" i="19"/>
  <c r="F88" i="19"/>
  <c r="D88" i="19"/>
  <c r="D87" i="19"/>
  <c r="F87" i="19" s="1"/>
  <c r="D86" i="19"/>
  <c r="F86" i="19" s="1"/>
  <c r="D85" i="19"/>
  <c r="F85" i="19" s="1"/>
  <c r="D84" i="19"/>
  <c r="F84" i="19" s="1"/>
  <c r="H83" i="19"/>
  <c r="F82" i="19"/>
  <c r="F81" i="19"/>
  <c r="F80" i="19"/>
  <c r="F79" i="19"/>
  <c r="H78" i="19"/>
  <c r="D78" i="19"/>
  <c r="F77" i="19"/>
  <c r="F76" i="19"/>
  <c r="F75" i="19"/>
  <c r="H74" i="19"/>
  <c r="D74" i="19"/>
  <c r="F73" i="19"/>
  <c r="H72" i="19"/>
  <c r="F72" i="19" s="1"/>
  <c r="D72" i="19"/>
  <c r="F71" i="19"/>
  <c r="F70" i="19"/>
  <c r="F69" i="19"/>
  <c r="F68" i="19"/>
  <c r="F67" i="19"/>
  <c r="F66" i="19"/>
  <c r="F65" i="19"/>
  <c r="F64" i="19"/>
  <c r="F63" i="19"/>
  <c r="F62" i="19"/>
  <c r="F61" i="19"/>
  <c r="H60" i="19"/>
  <c r="D60" i="19"/>
  <c r="F59" i="19"/>
  <c r="D58" i="19"/>
  <c r="F58" i="19" s="1"/>
  <c r="F57" i="19"/>
  <c r="F56" i="19"/>
  <c r="F55" i="19"/>
  <c r="F54" i="19"/>
  <c r="F53" i="19"/>
  <c r="F52" i="19"/>
  <c r="F51" i="19"/>
  <c r="F50" i="19"/>
  <c r="F49" i="19"/>
  <c r="F48" i="19"/>
  <c r="F47" i="19"/>
  <c r="H46" i="19"/>
  <c r="F45" i="19"/>
  <c r="F44" i="19"/>
  <c r="F43" i="19"/>
  <c r="F42" i="19"/>
  <c r="D41" i="19"/>
  <c r="F41" i="19" s="1"/>
  <c r="H40" i="19"/>
  <c r="D40" i="19"/>
  <c r="F39" i="19"/>
  <c r="F38" i="19"/>
  <c r="F37" i="19"/>
  <c r="F36" i="19"/>
  <c r="F35" i="19"/>
  <c r="H34" i="19"/>
  <c r="D34" i="19"/>
  <c r="F33" i="19"/>
  <c r="H32" i="19"/>
  <c r="D32" i="19"/>
  <c r="F31" i="19"/>
  <c r="F30" i="19"/>
  <c r="F29" i="19"/>
  <c r="D22" i="19"/>
  <c r="F21" i="19"/>
  <c r="F20" i="19"/>
  <c r="F19" i="19"/>
  <c r="H22" i="19"/>
  <c r="F104" i="20" l="1"/>
  <c r="F60" i="19"/>
  <c r="F150" i="19"/>
  <c r="F161" i="19" s="1"/>
  <c r="F92" i="19"/>
  <c r="F40" i="19"/>
  <c r="F34" i="19"/>
  <c r="F74" i="19"/>
  <c r="F78" i="19"/>
  <c r="F137" i="19"/>
  <c r="F83" i="19"/>
  <c r="F111" i="19"/>
  <c r="H145" i="19"/>
  <c r="F32" i="19"/>
  <c r="H103" i="19"/>
  <c r="F116" i="19"/>
  <c r="F18" i="19"/>
  <c r="F22" i="19" s="1"/>
  <c r="D46" i="19"/>
  <c r="F46" i="19" s="1"/>
  <c r="D83" i="19"/>
  <c r="F38" i="18"/>
  <c r="H32" i="18"/>
  <c r="H122" i="18"/>
  <c r="F132" i="18"/>
  <c r="D122" i="18"/>
  <c r="F134" i="18"/>
  <c r="F133" i="18" s="1"/>
  <c r="H18" i="18"/>
  <c r="H22" i="18" s="1"/>
  <c r="H159" i="18"/>
  <c r="F158" i="18"/>
  <c r="F157" i="18"/>
  <c r="F156" i="18"/>
  <c r="F155" i="18"/>
  <c r="F154" i="18"/>
  <c r="F153" i="18"/>
  <c r="F152" i="18"/>
  <c r="F151" i="18"/>
  <c r="F150" i="18"/>
  <c r="F149" i="18"/>
  <c r="H148" i="18"/>
  <c r="D148" i="18"/>
  <c r="D159" i="18" s="1"/>
  <c r="F142" i="18"/>
  <c r="F141" i="18"/>
  <c r="F140" i="18"/>
  <c r="F139" i="18"/>
  <c r="F138" i="18"/>
  <c r="H137" i="18"/>
  <c r="D137" i="18"/>
  <c r="F137" i="18" s="1"/>
  <c r="F136" i="18"/>
  <c r="H135" i="18"/>
  <c r="D135" i="18"/>
  <c r="H133" i="18"/>
  <c r="F131" i="18"/>
  <c r="F130" i="18"/>
  <c r="F128" i="18"/>
  <c r="F127" i="18"/>
  <c r="F126" i="18"/>
  <c r="F125" i="18"/>
  <c r="F124" i="18"/>
  <c r="F123" i="18"/>
  <c r="F121" i="18"/>
  <c r="F120" i="18"/>
  <c r="F119" i="18"/>
  <c r="F118" i="18"/>
  <c r="F117" i="18"/>
  <c r="F116" i="18"/>
  <c r="H115" i="18"/>
  <c r="F115" i="18"/>
  <c r="D115" i="18"/>
  <c r="F114" i="18"/>
  <c r="F113" i="18"/>
  <c r="F112" i="18"/>
  <c r="D111" i="18"/>
  <c r="D143" i="18" s="1"/>
  <c r="F110" i="18"/>
  <c r="F109" i="18"/>
  <c r="F95" i="18"/>
  <c r="F94" i="18"/>
  <c r="F93" i="18"/>
  <c r="H92" i="18"/>
  <c r="D92" i="18"/>
  <c r="F92" i="18" s="1"/>
  <c r="F91" i="18"/>
  <c r="F90" i="18"/>
  <c r="D90" i="18"/>
  <c r="F89" i="18"/>
  <c r="D88" i="18"/>
  <c r="F88" i="18" s="1"/>
  <c r="D87" i="18"/>
  <c r="F87" i="18" s="1"/>
  <c r="D86" i="18"/>
  <c r="F86" i="18" s="1"/>
  <c r="D85" i="18"/>
  <c r="F85" i="18" s="1"/>
  <c r="D84" i="18"/>
  <c r="F84" i="18" s="1"/>
  <c r="H83" i="18"/>
  <c r="F82" i="18"/>
  <c r="D78" i="18"/>
  <c r="F80" i="18"/>
  <c r="F79" i="18"/>
  <c r="H78" i="18"/>
  <c r="F77" i="18"/>
  <c r="F76" i="18"/>
  <c r="F75" i="18"/>
  <c r="H74" i="18"/>
  <c r="D74" i="18"/>
  <c r="F74" i="18" s="1"/>
  <c r="F73" i="18"/>
  <c r="H72" i="18"/>
  <c r="D72" i="18"/>
  <c r="F71" i="18"/>
  <c r="F70" i="18"/>
  <c r="F69" i="18"/>
  <c r="F68" i="18"/>
  <c r="F67" i="18"/>
  <c r="F66" i="18"/>
  <c r="F65" i="18"/>
  <c r="F64" i="18"/>
  <c r="F63" i="18"/>
  <c r="F62" i="18"/>
  <c r="F61" i="18"/>
  <c r="F60" i="18" s="1"/>
  <c r="H60" i="18"/>
  <c r="D60" i="18"/>
  <c r="F59" i="18"/>
  <c r="D58" i="18"/>
  <c r="D46" i="18" s="1"/>
  <c r="F57" i="18"/>
  <c r="F56" i="18"/>
  <c r="F55" i="18"/>
  <c r="F54" i="18"/>
  <c r="F53" i="18"/>
  <c r="F52" i="18"/>
  <c r="F51" i="18"/>
  <c r="F50" i="18"/>
  <c r="F49" i="18"/>
  <c r="F48" i="18"/>
  <c r="F47" i="18"/>
  <c r="H46" i="18"/>
  <c r="F45" i="18"/>
  <c r="F44" i="18"/>
  <c r="F43" i="18"/>
  <c r="F42" i="18"/>
  <c r="D41" i="18"/>
  <c r="F41" i="18" s="1"/>
  <c r="H40" i="18"/>
  <c r="D40" i="18"/>
  <c r="F39" i="18"/>
  <c r="F37" i="18"/>
  <c r="F36" i="18"/>
  <c r="F35" i="18"/>
  <c r="H34" i="18"/>
  <c r="D34" i="18"/>
  <c r="F33" i="18"/>
  <c r="F32" i="18"/>
  <c r="D32" i="18"/>
  <c r="F31" i="18"/>
  <c r="F30" i="18"/>
  <c r="F29" i="18"/>
  <c r="D22" i="18"/>
  <c r="F21" i="18"/>
  <c r="F20" i="18"/>
  <c r="F19" i="18"/>
  <c r="F18" i="18"/>
  <c r="F148" i="18" l="1"/>
  <c r="F159" i="18" s="1"/>
  <c r="F145" i="19"/>
  <c r="F103" i="19"/>
  <c r="D103" i="19"/>
  <c r="F46" i="18"/>
  <c r="F72" i="18"/>
  <c r="F122" i="18"/>
  <c r="F111" i="18"/>
  <c r="F135" i="18"/>
  <c r="F78" i="18"/>
  <c r="H103" i="18"/>
  <c r="F40" i="18"/>
  <c r="F34" i="18"/>
  <c r="F22" i="18"/>
  <c r="F83" i="18"/>
  <c r="H143" i="18"/>
  <c r="F58" i="18"/>
  <c r="D83" i="18"/>
  <c r="D103" i="18" s="1"/>
  <c r="F81" i="18"/>
  <c r="H129" i="17"/>
  <c r="F128" i="17"/>
  <c r="H109" i="17"/>
  <c r="H108" i="17"/>
  <c r="H93" i="17"/>
  <c r="H92" i="17"/>
  <c r="F143" i="18" l="1"/>
  <c r="F103" i="18"/>
  <c r="F129" i="17"/>
  <c r="H130" i="17"/>
  <c r="F127" i="17"/>
  <c r="F132" i="17" l="1"/>
  <c r="F131" i="17" s="1"/>
  <c r="H131" i="17"/>
  <c r="H121" i="17"/>
  <c r="H141" i="17" s="1"/>
  <c r="F124" i="17"/>
  <c r="F125" i="17"/>
  <c r="F126" i="17"/>
  <c r="F130" i="17"/>
  <c r="D114" i="17" l="1"/>
  <c r="D147" i="17"/>
  <c r="D158" i="17" s="1"/>
  <c r="H158" i="17"/>
  <c r="F157" i="17"/>
  <c r="F156" i="17"/>
  <c r="F155" i="17"/>
  <c r="F154" i="17"/>
  <c r="F153" i="17"/>
  <c r="F152" i="17"/>
  <c r="F151" i="17"/>
  <c r="F150" i="17"/>
  <c r="F149" i="17"/>
  <c r="F148" i="17"/>
  <c r="H147" i="17"/>
  <c r="F140" i="17"/>
  <c r="F139" i="17"/>
  <c r="F138" i="17"/>
  <c r="F137" i="17"/>
  <c r="F136" i="17"/>
  <c r="H135" i="17"/>
  <c r="D135" i="17"/>
  <c r="F134" i="17"/>
  <c r="H133" i="17"/>
  <c r="D133" i="17"/>
  <c r="F123" i="17"/>
  <c r="F122" i="17"/>
  <c r="D121" i="17"/>
  <c r="F120" i="17"/>
  <c r="F119" i="17"/>
  <c r="F118" i="17"/>
  <c r="F117" i="17"/>
  <c r="F116" i="17"/>
  <c r="F115" i="17"/>
  <c r="H114" i="17"/>
  <c r="F113" i="17"/>
  <c r="F112" i="17"/>
  <c r="F111" i="17"/>
  <c r="H110" i="17"/>
  <c r="D110" i="17"/>
  <c r="F109" i="17"/>
  <c r="F108" i="17"/>
  <c r="F94" i="17"/>
  <c r="F93" i="17"/>
  <c r="F92" i="17"/>
  <c r="H91" i="17"/>
  <c r="D91" i="17"/>
  <c r="F90" i="17"/>
  <c r="D89" i="17"/>
  <c r="F89" i="17" s="1"/>
  <c r="F88" i="17"/>
  <c r="D87" i="17"/>
  <c r="F87" i="17" s="1"/>
  <c r="D86" i="17"/>
  <c r="F86" i="17" s="1"/>
  <c r="D85" i="17"/>
  <c r="F85" i="17" s="1"/>
  <c r="D84" i="17"/>
  <c r="F84" i="17" s="1"/>
  <c r="D83" i="17"/>
  <c r="F83" i="17" s="1"/>
  <c r="H82" i="17"/>
  <c r="D81" i="17"/>
  <c r="F81" i="17" s="1"/>
  <c r="D80" i="17"/>
  <c r="F80" i="17" s="1"/>
  <c r="D79" i="17"/>
  <c r="F79" i="17" s="1"/>
  <c r="F78" i="17"/>
  <c r="H77" i="17"/>
  <c r="F76" i="17"/>
  <c r="F75" i="17"/>
  <c r="F74" i="17"/>
  <c r="H73" i="17"/>
  <c r="D73" i="17"/>
  <c r="F72" i="17"/>
  <c r="H71" i="17"/>
  <c r="D71" i="17"/>
  <c r="F70" i="17"/>
  <c r="F69" i="17"/>
  <c r="F68" i="17"/>
  <c r="F67" i="17"/>
  <c r="F66" i="17"/>
  <c r="F65" i="17"/>
  <c r="F64" i="17"/>
  <c r="F63" i="17"/>
  <c r="F62" i="17"/>
  <c r="F61" i="17"/>
  <c r="F60" i="17"/>
  <c r="H59" i="17"/>
  <c r="D59" i="17"/>
  <c r="F58" i="17"/>
  <c r="D57" i="17"/>
  <c r="D45" i="17" s="1"/>
  <c r="F56" i="17"/>
  <c r="F55" i="17"/>
  <c r="F54" i="17"/>
  <c r="F53" i="17"/>
  <c r="F52" i="17"/>
  <c r="F51" i="17"/>
  <c r="F50" i="17"/>
  <c r="F49" i="17"/>
  <c r="F48" i="17"/>
  <c r="F47" i="17"/>
  <c r="F46" i="17"/>
  <c r="H45" i="17"/>
  <c r="F44" i="17"/>
  <c r="F43" i="17"/>
  <c r="F42" i="17"/>
  <c r="F41" i="17"/>
  <c r="D40" i="17"/>
  <c r="F40" i="17" s="1"/>
  <c r="H39" i="17"/>
  <c r="D39" i="17"/>
  <c r="F38" i="17"/>
  <c r="F37" i="17"/>
  <c r="F36" i="17"/>
  <c r="F35" i="17"/>
  <c r="H34" i="17"/>
  <c r="D34" i="17"/>
  <c r="F33" i="17"/>
  <c r="D32" i="17"/>
  <c r="F31" i="17"/>
  <c r="F30" i="17"/>
  <c r="F29" i="17"/>
  <c r="H22" i="17"/>
  <c r="D22" i="17"/>
  <c r="F21" i="17"/>
  <c r="F20" i="17"/>
  <c r="F19" i="17"/>
  <c r="F18" i="17"/>
  <c r="F141" i="17" l="1"/>
  <c r="F133" i="17"/>
  <c r="F121" i="17"/>
  <c r="F39" i="17"/>
  <c r="F34" i="17"/>
  <c r="D77" i="17"/>
  <c r="F77" i="17" s="1"/>
  <c r="F45" i="17"/>
  <c r="F110" i="17"/>
  <c r="F57" i="17"/>
  <c r="F91" i="17"/>
  <c r="F114" i="17"/>
  <c r="F22" i="17"/>
  <c r="F135" i="17"/>
  <c r="F147" i="17"/>
  <c r="F158" i="17" s="1"/>
  <c r="F71" i="17"/>
  <c r="F73" i="17"/>
  <c r="F59" i="17"/>
  <c r="H102" i="17"/>
  <c r="F82" i="17"/>
  <c r="F32" i="17"/>
  <c r="D82" i="17"/>
  <c r="D141" i="17"/>
  <c r="F88" i="16"/>
  <c r="D102" i="17" l="1"/>
  <c r="F102" i="17"/>
  <c r="F150" i="16"/>
  <c r="F151" i="16"/>
  <c r="F149" i="16"/>
  <c r="D114" i="16" l="1"/>
  <c r="F114" i="16" s="1"/>
  <c r="F122" i="16"/>
  <c r="F123" i="16"/>
  <c r="H122" i="16"/>
  <c r="F121" i="16"/>
  <c r="D89" i="16"/>
  <c r="H152" i="16"/>
  <c r="F148" i="16"/>
  <c r="F147" i="16"/>
  <c r="F146" i="16"/>
  <c r="F145" i="16"/>
  <c r="F144" i="16"/>
  <c r="F143" i="16"/>
  <c r="F142" i="16"/>
  <c r="H141" i="16"/>
  <c r="D141" i="16"/>
  <c r="D152" i="16" s="1"/>
  <c r="F134" i="16"/>
  <c r="F133" i="16"/>
  <c r="F132" i="16"/>
  <c r="F131" i="16"/>
  <c r="F130" i="16"/>
  <c r="H129" i="16"/>
  <c r="D129" i="16"/>
  <c r="F129" i="16" s="1"/>
  <c r="F128" i="16"/>
  <c r="H127" i="16"/>
  <c r="D127" i="16"/>
  <c r="F126" i="16"/>
  <c r="F125" i="16"/>
  <c r="H124" i="16"/>
  <c r="D124" i="16"/>
  <c r="F120" i="16"/>
  <c r="F119" i="16"/>
  <c r="F118" i="16"/>
  <c r="F117" i="16"/>
  <c r="F116" i="16"/>
  <c r="F115" i="16"/>
  <c r="H114" i="16"/>
  <c r="F113" i="16"/>
  <c r="F112" i="16"/>
  <c r="F111" i="16"/>
  <c r="H110" i="16"/>
  <c r="D110" i="16"/>
  <c r="F109" i="16"/>
  <c r="F108" i="16"/>
  <c r="F94" i="16"/>
  <c r="F93" i="16"/>
  <c r="F92" i="16"/>
  <c r="H91" i="16"/>
  <c r="D91" i="16"/>
  <c r="F91" i="16" s="1"/>
  <c r="F90" i="16"/>
  <c r="D87" i="16"/>
  <c r="F87" i="16" s="1"/>
  <c r="D86" i="16"/>
  <c r="F86" i="16" s="1"/>
  <c r="D85" i="16"/>
  <c r="F85" i="16" s="1"/>
  <c r="D84" i="16"/>
  <c r="F84" i="16" s="1"/>
  <c r="F83" i="16"/>
  <c r="D83" i="16"/>
  <c r="H82" i="16"/>
  <c r="D81" i="16"/>
  <c r="F81" i="16" s="1"/>
  <c r="D80" i="16"/>
  <c r="F80" i="16" s="1"/>
  <c r="D79" i="16"/>
  <c r="F79" i="16" s="1"/>
  <c r="F78" i="16"/>
  <c r="H77" i="16"/>
  <c r="D77" i="16"/>
  <c r="F77" i="16" s="1"/>
  <c r="F76" i="16"/>
  <c r="D75" i="16"/>
  <c r="F75" i="16" s="1"/>
  <c r="D74" i="16"/>
  <c r="F74" i="16" s="1"/>
  <c r="H73" i="16"/>
  <c r="F72" i="16"/>
  <c r="H71" i="16"/>
  <c r="D71" i="16"/>
  <c r="F70" i="16"/>
  <c r="F69" i="16"/>
  <c r="F68" i="16"/>
  <c r="F67" i="16"/>
  <c r="F66" i="16"/>
  <c r="F65" i="16"/>
  <c r="F64" i="16"/>
  <c r="D63" i="16"/>
  <c r="F63" i="16" s="1"/>
  <c r="F62" i="16"/>
  <c r="F61" i="16"/>
  <c r="F60" i="16"/>
  <c r="H59" i="16"/>
  <c r="D59" i="16"/>
  <c r="F58" i="16"/>
  <c r="D57" i="16"/>
  <c r="F57" i="16" s="1"/>
  <c r="F56" i="16"/>
  <c r="F55" i="16"/>
  <c r="F54" i="16"/>
  <c r="F53" i="16"/>
  <c r="F52" i="16"/>
  <c r="F51" i="16"/>
  <c r="F50" i="16"/>
  <c r="F49" i="16"/>
  <c r="F48" i="16"/>
  <c r="F47" i="16"/>
  <c r="F46" i="16"/>
  <c r="H45" i="16"/>
  <c r="F44" i="16"/>
  <c r="F43" i="16"/>
  <c r="F42" i="16"/>
  <c r="F41" i="16"/>
  <c r="D40" i="16"/>
  <c r="F40" i="16" s="1"/>
  <c r="H39" i="16"/>
  <c r="D39" i="16"/>
  <c r="F39" i="16" s="1"/>
  <c r="F38" i="16"/>
  <c r="F37" i="16"/>
  <c r="F36" i="16"/>
  <c r="F35" i="16"/>
  <c r="H34" i="16"/>
  <c r="D34" i="16"/>
  <c r="F33" i="16"/>
  <c r="D32" i="16"/>
  <c r="F32" i="16" s="1"/>
  <c r="F31" i="16"/>
  <c r="F30" i="16"/>
  <c r="F29" i="16"/>
  <c r="H22" i="16"/>
  <c r="F21" i="16"/>
  <c r="F20" i="16"/>
  <c r="F19" i="16"/>
  <c r="D22" i="16"/>
  <c r="F18" i="16"/>
  <c r="D73" i="16" l="1"/>
  <c r="F73" i="16" s="1"/>
  <c r="D45" i="16"/>
  <c r="F45" i="16" s="1"/>
  <c r="F71" i="16"/>
  <c r="F124" i="16"/>
  <c r="F127" i="16"/>
  <c r="F59" i="16"/>
  <c r="D135" i="16"/>
  <c r="F22" i="16"/>
  <c r="F34" i="16"/>
  <c r="F141" i="16"/>
  <c r="F152" i="16" s="1"/>
  <c r="D82" i="16"/>
  <c r="D102" i="16" s="1"/>
  <c r="H135" i="16"/>
  <c r="F89" i="16"/>
  <c r="F82" i="16" s="1"/>
  <c r="H102" i="16"/>
  <c r="F110" i="16"/>
  <c r="F144" i="15"/>
  <c r="F143" i="15"/>
  <c r="F102" i="16" l="1"/>
  <c r="F135" i="16"/>
  <c r="H112" i="15"/>
  <c r="F119" i="15"/>
  <c r="H137" i="15" l="1"/>
  <c r="H146" i="15"/>
  <c r="F142" i="15"/>
  <c r="F124" i="15" l="1"/>
  <c r="D123" i="15"/>
  <c r="D112" i="15"/>
  <c r="D131" i="15"/>
  <c r="D120" i="15"/>
  <c r="F120" i="15"/>
  <c r="H82" i="15"/>
  <c r="H77" i="15"/>
  <c r="H73" i="15"/>
  <c r="H39" i="15"/>
  <c r="H34" i="15"/>
  <c r="D32" i="15"/>
  <c r="F141" i="15" l="1"/>
  <c r="F140" i="15"/>
  <c r="F139" i="15"/>
  <c r="F138" i="15"/>
  <c r="D137" i="15"/>
  <c r="D146" i="15" s="1"/>
  <c r="F130" i="15"/>
  <c r="F129" i="15"/>
  <c r="F128" i="15"/>
  <c r="F127" i="15"/>
  <c r="F126" i="15"/>
  <c r="H125" i="15"/>
  <c r="D125" i="15"/>
  <c r="F125" i="15" s="1"/>
  <c r="H123" i="15"/>
  <c r="F123" i="15" s="1"/>
  <c r="F122" i="15"/>
  <c r="F121" i="15"/>
  <c r="H120" i="15"/>
  <c r="F118" i="15"/>
  <c r="F117" i="15"/>
  <c r="F116" i="15"/>
  <c r="F115" i="15"/>
  <c r="F114" i="15"/>
  <c r="F113" i="15"/>
  <c r="F112" i="15"/>
  <c r="F111" i="15"/>
  <c r="F110" i="15"/>
  <c r="F109" i="15"/>
  <c r="H108" i="15"/>
  <c r="F108" i="15"/>
  <c r="D108" i="15"/>
  <c r="F107" i="15"/>
  <c r="F106" i="15"/>
  <c r="F92" i="15"/>
  <c r="F91" i="15"/>
  <c r="F90" i="15"/>
  <c r="H89" i="15"/>
  <c r="D89" i="15"/>
  <c r="F88" i="15"/>
  <c r="D88" i="15"/>
  <c r="F87" i="15"/>
  <c r="D87" i="15"/>
  <c r="F86" i="15"/>
  <c r="D86" i="15"/>
  <c r="F85" i="15"/>
  <c r="D85" i="15"/>
  <c r="F84" i="15"/>
  <c r="D84" i="15"/>
  <c r="F83" i="15"/>
  <c r="F82" i="15" s="1"/>
  <c r="D83" i="15"/>
  <c r="D82" i="15"/>
  <c r="F81" i="15"/>
  <c r="D81" i="15"/>
  <c r="F80" i="15"/>
  <c r="D80" i="15"/>
  <c r="F79" i="15"/>
  <c r="D79" i="15"/>
  <c r="F78" i="15"/>
  <c r="D77" i="15"/>
  <c r="F77" i="15" s="1"/>
  <c r="F76" i="15"/>
  <c r="F75" i="15"/>
  <c r="D75" i="15"/>
  <c r="F74" i="15"/>
  <c r="D74" i="15"/>
  <c r="F73" i="15"/>
  <c r="D73" i="15"/>
  <c r="F72" i="15"/>
  <c r="H71" i="15"/>
  <c r="D71" i="15"/>
  <c r="F71" i="15" s="1"/>
  <c r="F70" i="15"/>
  <c r="F69" i="15"/>
  <c r="F68" i="15"/>
  <c r="F67" i="15"/>
  <c r="F66" i="15"/>
  <c r="F65" i="15"/>
  <c r="F64" i="15"/>
  <c r="F63" i="15"/>
  <c r="D63" i="15"/>
  <c r="F62" i="15"/>
  <c r="F61" i="15"/>
  <c r="F60" i="15"/>
  <c r="D59" i="15"/>
  <c r="D100" i="15" s="1"/>
  <c r="F58" i="15"/>
  <c r="D57" i="15"/>
  <c r="F57" i="15" s="1"/>
  <c r="F56" i="15"/>
  <c r="F55" i="15"/>
  <c r="F54" i="15"/>
  <c r="F53" i="15"/>
  <c r="F52" i="15"/>
  <c r="F51" i="15"/>
  <c r="F50" i="15"/>
  <c r="F49" i="15"/>
  <c r="F48" i="15"/>
  <c r="F47" i="15"/>
  <c r="F46" i="15"/>
  <c r="H45" i="15"/>
  <c r="D45" i="15"/>
  <c r="F44" i="15"/>
  <c r="F43" i="15"/>
  <c r="F42" i="15"/>
  <c r="F41" i="15"/>
  <c r="D40" i="15"/>
  <c r="F40" i="15" s="1"/>
  <c r="D39" i="15"/>
  <c r="F39" i="15" s="1"/>
  <c r="F38" i="15"/>
  <c r="F37" i="15"/>
  <c r="F36" i="15"/>
  <c r="F35" i="15"/>
  <c r="D34" i="15"/>
  <c r="F33" i="15"/>
  <c r="F31" i="15"/>
  <c r="F30" i="15"/>
  <c r="F29" i="15"/>
  <c r="F21" i="15"/>
  <c r="F20" i="15"/>
  <c r="D19" i="15"/>
  <c r="F19" i="15" s="1"/>
  <c r="H22" i="15"/>
  <c r="F18" i="15"/>
  <c r="D22" i="15"/>
  <c r="F137" i="15" l="1"/>
  <c r="F146" i="15" s="1"/>
  <c r="H131" i="15"/>
  <c r="F89" i="15"/>
  <c r="F59" i="15"/>
  <c r="F45" i="15"/>
  <c r="F34" i="15"/>
  <c r="F22" i="15"/>
  <c r="F131" i="15"/>
  <c r="F32" i="15"/>
  <c r="H59" i="15"/>
  <c r="H100" i="15" s="1"/>
  <c r="H50" i="14"/>
  <c r="F100" i="15" l="1"/>
  <c r="F33" i="14"/>
  <c r="H32" i="14"/>
  <c r="F32" i="14" l="1"/>
  <c r="F70" i="14"/>
  <c r="D100" i="14"/>
  <c r="H90" i="14"/>
  <c r="H89" i="14" s="1"/>
  <c r="H59" i="14"/>
  <c r="F57" i="14"/>
  <c r="D57" i="14"/>
  <c r="H49" i="14"/>
  <c r="F123" i="14"/>
  <c r="H124" i="14"/>
  <c r="H119" i="14"/>
  <c r="F120" i="14"/>
  <c r="H112" i="14"/>
  <c r="F118" i="14"/>
  <c r="H70" i="14"/>
  <c r="F31" i="14"/>
  <c r="H30" i="14"/>
  <c r="H29" i="14"/>
  <c r="H18" i="14"/>
  <c r="F20" i="14"/>
  <c r="F141" i="14" l="1"/>
  <c r="F140" i="14"/>
  <c r="F139" i="14"/>
  <c r="F138" i="14"/>
  <c r="F137" i="14"/>
  <c r="D136" i="14"/>
  <c r="D142" i="14" s="1"/>
  <c r="F129" i="14"/>
  <c r="F128" i="14"/>
  <c r="F127" i="14"/>
  <c r="F126" i="14"/>
  <c r="F125" i="14"/>
  <c r="D124" i="14"/>
  <c r="F124" i="14" s="1"/>
  <c r="H122" i="14"/>
  <c r="F121" i="14"/>
  <c r="D119" i="14"/>
  <c r="F119" i="14" s="1"/>
  <c r="F117" i="14"/>
  <c r="F116" i="14"/>
  <c r="F115" i="14"/>
  <c r="F114" i="14"/>
  <c r="F113" i="14"/>
  <c r="D112" i="14"/>
  <c r="F112" i="14" s="1"/>
  <c r="F111" i="14"/>
  <c r="F110" i="14"/>
  <c r="F109" i="14"/>
  <c r="H108" i="14"/>
  <c r="H130" i="14" s="1"/>
  <c r="D108" i="14"/>
  <c r="F108" i="14" s="1"/>
  <c r="F107" i="14"/>
  <c r="F106" i="14"/>
  <c r="F92" i="14"/>
  <c r="F91" i="14"/>
  <c r="F90" i="14"/>
  <c r="D89" i="14"/>
  <c r="F89" i="14" s="1"/>
  <c r="D88" i="14"/>
  <c r="F88" i="14" s="1"/>
  <c r="D87" i="14"/>
  <c r="F87" i="14" s="1"/>
  <c r="D86" i="14"/>
  <c r="F86" i="14" s="1"/>
  <c r="D85" i="14"/>
  <c r="F85" i="14" s="1"/>
  <c r="D84" i="14"/>
  <c r="F84" i="14" s="1"/>
  <c r="D83" i="14"/>
  <c r="D81" i="14"/>
  <c r="F81" i="14" s="1"/>
  <c r="D80" i="14"/>
  <c r="F80" i="14" s="1"/>
  <c r="D79" i="14"/>
  <c r="F79" i="14" s="1"/>
  <c r="F78" i="14"/>
  <c r="F76" i="14"/>
  <c r="D75" i="14"/>
  <c r="F75" i="14" s="1"/>
  <c r="D74" i="14"/>
  <c r="D73" i="14" s="1"/>
  <c r="F73" i="14" s="1"/>
  <c r="F72" i="14"/>
  <c r="H71" i="14"/>
  <c r="D71" i="14"/>
  <c r="F69" i="14"/>
  <c r="F68" i="14"/>
  <c r="F67" i="14"/>
  <c r="F66" i="14"/>
  <c r="F65" i="14"/>
  <c r="F64" i="14"/>
  <c r="D63" i="14"/>
  <c r="F63" i="14" s="1"/>
  <c r="F62" i="14"/>
  <c r="F61" i="14"/>
  <c r="F60" i="14"/>
  <c r="F58" i="14"/>
  <c r="F56" i="14"/>
  <c r="F55" i="14"/>
  <c r="F54" i="14"/>
  <c r="F53" i="14"/>
  <c r="F52" i="14"/>
  <c r="F51" i="14"/>
  <c r="F50" i="14"/>
  <c r="F49" i="14"/>
  <c r="F48" i="14"/>
  <c r="F47" i="14"/>
  <c r="F46" i="14"/>
  <c r="H45" i="14"/>
  <c r="D45" i="14"/>
  <c r="F44" i="14"/>
  <c r="F43" i="14"/>
  <c r="F42" i="14"/>
  <c r="F41" i="14"/>
  <c r="D40" i="14"/>
  <c r="F40" i="14" s="1"/>
  <c r="H39" i="14"/>
  <c r="D39" i="14"/>
  <c r="F38" i="14"/>
  <c r="F37" i="14"/>
  <c r="F36" i="14"/>
  <c r="F35" i="14"/>
  <c r="H34" i="14"/>
  <c r="D34" i="14"/>
  <c r="F30" i="14"/>
  <c r="F29" i="14"/>
  <c r="H22" i="14"/>
  <c r="D21" i="14"/>
  <c r="F21" i="14" s="1"/>
  <c r="D19" i="14"/>
  <c r="F19" i="14" s="1"/>
  <c r="D18" i="14"/>
  <c r="F45" i="14" l="1"/>
  <c r="F100" i="14" s="1"/>
  <c r="H100" i="14"/>
  <c r="F39" i="14"/>
  <c r="F130" i="14"/>
  <c r="D82" i="14"/>
  <c r="F136" i="14"/>
  <c r="F142" i="14" s="1"/>
  <c r="D22" i="14"/>
  <c r="F18" i="14"/>
  <c r="F22" i="14" s="1"/>
  <c r="D77" i="14"/>
  <c r="F77" i="14" s="1"/>
  <c r="F59" i="14"/>
  <c r="D59" i="14"/>
  <c r="F122" i="14"/>
  <c r="D130" i="14"/>
  <c r="F71" i="14"/>
  <c r="F34" i="14"/>
  <c r="F74" i="14"/>
  <c r="F83" i="14"/>
  <c r="F82" i="14" s="1"/>
  <c r="F31" i="12"/>
  <c r="D141" i="12" l="1"/>
  <c r="F140" i="12"/>
  <c r="F139" i="12"/>
  <c r="F138" i="12"/>
  <c r="F137" i="12"/>
  <c r="F136" i="12"/>
  <c r="F135" i="12" s="1"/>
  <c r="F141" i="12" s="1"/>
  <c r="D135" i="12"/>
  <c r="F128" i="12"/>
  <c r="F127" i="12"/>
  <c r="F126" i="12"/>
  <c r="F125" i="12"/>
  <c r="F124" i="12"/>
  <c r="F123" i="12"/>
  <c r="F122" i="12"/>
  <c r="D121" i="12"/>
  <c r="F121" i="12" s="1"/>
  <c r="F120" i="12"/>
  <c r="F119" i="12"/>
  <c r="F118" i="12"/>
  <c r="H117" i="12"/>
  <c r="D117" i="12"/>
  <c r="F116" i="12"/>
  <c r="H115" i="12"/>
  <c r="D115" i="12"/>
  <c r="F114" i="12"/>
  <c r="F113" i="12"/>
  <c r="F112" i="12"/>
  <c r="F111" i="12"/>
  <c r="F110" i="12"/>
  <c r="H109" i="12"/>
  <c r="D109" i="12"/>
  <c r="F109" i="12" s="1"/>
  <c r="F108" i="12"/>
  <c r="F107" i="12"/>
  <c r="F106" i="12"/>
  <c r="H105" i="12"/>
  <c r="H129" i="12" s="1"/>
  <c r="D105" i="12"/>
  <c r="F104" i="12"/>
  <c r="F103" i="12"/>
  <c r="F89" i="12"/>
  <c r="F88" i="12"/>
  <c r="F87" i="12"/>
  <c r="D86" i="12"/>
  <c r="F86" i="12" s="1"/>
  <c r="F85" i="12"/>
  <c r="D85" i="12"/>
  <c r="D84" i="12"/>
  <c r="F84" i="12" s="1"/>
  <c r="D83" i="12"/>
  <c r="F83" i="12" s="1"/>
  <c r="D82" i="12"/>
  <c r="F82" i="12" s="1"/>
  <c r="D81" i="12"/>
  <c r="F81" i="12" s="1"/>
  <c r="D80" i="12"/>
  <c r="F80" i="12" s="1"/>
  <c r="D78" i="12"/>
  <c r="F78" i="12" s="1"/>
  <c r="D77" i="12"/>
  <c r="F77" i="12" s="1"/>
  <c r="D76" i="12"/>
  <c r="F76" i="12" s="1"/>
  <c r="F75" i="12"/>
  <c r="H74" i="12"/>
  <c r="F73" i="12"/>
  <c r="D72" i="12"/>
  <c r="F72" i="12" s="1"/>
  <c r="D71" i="12"/>
  <c r="D70" i="12" s="1"/>
  <c r="F70" i="12" s="1"/>
  <c r="F69" i="12"/>
  <c r="H68" i="12"/>
  <c r="D68" i="12"/>
  <c r="F66" i="12"/>
  <c r="F65" i="12"/>
  <c r="F64" i="12"/>
  <c r="F63" i="12"/>
  <c r="F62" i="12"/>
  <c r="F61" i="12"/>
  <c r="D60" i="12"/>
  <c r="F60" i="12" s="1"/>
  <c r="F59" i="12"/>
  <c r="F58" i="12"/>
  <c r="F57" i="12"/>
  <c r="H56" i="12"/>
  <c r="D55" i="12"/>
  <c r="F55" i="12" s="1"/>
  <c r="F54" i="12"/>
  <c r="F53" i="12"/>
  <c r="F52" i="12"/>
  <c r="F51" i="12"/>
  <c r="F50" i="12"/>
  <c r="F49" i="12"/>
  <c r="F48" i="12"/>
  <c r="F47" i="12"/>
  <c r="F46" i="12"/>
  <c r="F45" i="12"/>
  <c r="F44" i="12"/>
  <c r="H43" i="12"/>
  <c r="D43" i="12"/>
  <c r="F43" i="12" s="1"/>
  <c r="F42" i="12"/>
  <c r="F41" i="12"/>
  <c r="F40" i="12"/>
  <c r="F39" i="12"/>
  <c r="D38" i="12"/>
  <c r="F38" i="12" s="1"/>
  <c r="H37" i="12"/>
  <c r="D37" i="12"/>
  <c r="F37" i="12" s="1"/>
  <c r="F36" i="12"/>
  <c r="F35" i="12"/>
  <c r="F34" i="12"/>
  <c r="F33" i="12"/>
  <c r="H32" i="12"/>
  <c r="H97" i="12" s="1"/>
  <c r="D32" i="12"/>
  <c r="F30" i="12"/>
  <c r="F29" i="12"/>
  <c r="H22" i="12"/>
  <c r="D21" i="12"/>
  <c r="F20" i="12"/>
  <c r="D19" i="12"/>
  <c r="D18" i="12"/>
  <c r="D22" i="12" s="1"/>
  <c r="D74" i="12" l="1"/>
  <c r="F74" i="12" s="1"/>
  <c r="D56" i="12"/>
  <c r="F68" i="12"/>
  <c r="D129" i="12"/>
  <c r="F115" i="12"/>
  <c r="F56" i="12"/>
  <c r="F117" i="12"/>
  <c r="F79" i="12"/>
  <c r="F32" i="12"/>
  <c r="F97" i="12" s="1"/>
  <c r="F71" i="12"/>
  <c r="D79" i="12"/>
  <c r="F105" i="12"/>
  <c r="F138" i="11"/>
  <c r="D19" i="11"/>
  <c r="F129" i="12" l="1"/>
  <c r="D97" i="12"/>
  <c r="F137" i="11"/>
  <c r="F136" i="11"/>
  <c r="F139" i="11"/>
  <c r="F135" i="11"/>
  <c r="D108" i="11"/>
  <c r="F112" i="11"/>
  <c r="F113" i="11"/>
  <c r="F109" i="11"/>
  <c r="D85" i="11"/>
  <c r="F88" i="11"/>
  <c r="D84" i="11"/>
  <c r="D83" i="11"/>
  <c r="D82" i="11"/>
  <c r="F82" i="11" s="1"/>
  <c r="D81" i="11"/>
  <c r="F81" i="11"/>
  <c r="D80" i="11"/>
  <c r="F80" i="11" s="1"/>
  <c r="D79" i="11"/>
  <c r="D77" i="11"/>
  <c r="D76" i="11"/>
  <c r="D75" i="11"/>
  <c r="F74" i="11"/>
  <c r="D71" i="11"/>
  <c r="F71" i="11" s="1"/>
  <c r="D70" i="11"/>
  <c r="F70" i="11" s="1"/>
  <c r="F65" i="11"/>
  <c r="F47" i="11"/>
  <c r="D73" i="11" l="1"/>
  <c r="D69" i="11"/>
  <c r="F69" i="11" s="1"/>
  <c r="D37" i="11"/>
  <c r="F37" i="11" s="1"/>
  <c r="F39" i="11"/>
  <c r="D21" i="11"/>
  <c r="D18" i="11"/>
  <c r="D134" i="11" l="1"/>
  <c r="F106" i="11" l="1"/>
  <c r="F111" i="11"/>
  <c r="F84" i="11"/>
  <c r="F49" i="11"/>
  <c r="F117" i="11" l="1"/>
  <c r="H116" i="11"/>
  <c r="D114" i="11"/>
  <c r="D67" i="11"/>
  <c r="H67" i="11"/>
  <c r="F64" i="11"/>
  <c r="D59" i="11"/>
  <c r="D54" i="11"/>
  <c r="F53" i="11"/>
  <c r="F34" i="11"/>
  <c r="D78" i="11" l="1"/>
  <c r="D116" i="11"/>
  <c r="F116" i="11" s="1"/>
  <c r="F67" i="11"/>
  <c r="F68" i="11"/>
  <c r="F134" i="11" l="1"/>
  <c r="D120" i="11"/>
  <c r="F126" i="11"/>
  <c r="F125" i="11"/>
  <c r="F121" i="11"/>
  <c r="F119" i="11"/>
  <c r="D104" i="11"/>
  <c r="D128" i="11" s="1"/>
  <c r="F63" i="11"/>
  <c r="F62" i="11"/>
  <c r="F61" i="11"/>
  <c r="F60" i="11"/>
  <c r="F43" i="11"/>
  <c r="F52" i="11"/>
  <c r="F50" i="11"/>
  <c r="D140" i="11" l="1"/>
  <c r="F140" i="11" l="1"/>
  <c r="F105" i="11" l="1"/>
  <c r="F118" i="11" l="1"/>
  <c r="F79" i="11"/>
  <c r="F83" i="11"/>
  <c r="F78" i="11" l="1"/>
  <c r="F123" i="11"/>
  <c r="F124" i="11"/>
  <c r="F127" i="11"/>
  <c r="F122" i="11"/>
  <c r="D42" i="11"/>
  <c r="F107" i="11" l="1"/>
  <c r="H104" i="11"/>
  <c r="F104" i="11" l="1"/>
  <c r="F86" i="11" l="1"/>
  <c r="F87" i="11"/>
  <c r="F75" i="11"/>
  <c r="H73" i="11"/>
  <c r="F72" i="11"/>
  <c r="F73" i="11" l="1"/>
  <c r="F85" i="11"/>
  <c r="D55" i="11"/>
  <c r="D36" i="11"/>
  <c r="F120" i="11" l="1"/>
  <c r="H114" i="11"/>
  <c r="F115" i="11"/>
  <c r="F110" i="11"/>
  <c r="H108" i="11"/>
  <c r="F103" i="11"/>
  <c r="F102" i="11"/>
  <c r="F77" i="11"/>
  <c r="F76" i="11"/>
  <c r="F59" i="11"/>
  <c r="F58" i="11"/>
  <c r="F57" i="11"/>
  <c r="F56" i="11"/>
  <c r="H55" i="11"/>
  <c r="F54" i="11"/>
  <c r="F51" i="11"/>
  <c r="F48" i="11"/>
  <c r="F46" i="11"/>
  <c r="F45" i="11"/>
  <c r="F44" i="11"/>
  <c r="H42" i="11"/>
  <c r="F41" i="11"/>
  <c r="F40" i="11"/>
  <c r="F38" i="11"/>
  <c r="H36" i="11"/>
  <c r="F36" i="11" s="1"/>
  <c r="F35" i="11"/>
  <c r="F33" i="11"/>
  <c r="F32" i="11"/>
  <c r="H31" i="11"/>
  <c r="D31" i="11"/>
  <c r="D96" i="11" s="1"/>
  <c r="F30" i="11"/>
  <c r="F29" i="11"/>
  <c r="H22" i="11"/>
  <c r="F20" i="11"/>
  <c r="D22" i="11"/>
  <c r="H128" i="11" l="1"/>
  <c r="F55" i="11"/>
  <c r="F31" i="11"/>
  <c r="F114" i="11"/>
  <c r="F108" i="11"/>
  <c r="F42" i="11"/>
  <c r="F96" i="11" l="1"/>
  <c r="F128" i="11"/>
</calcChain>
</file>

<file path=xl/sharedStrings.xml><?xml version="1.0" encoding="utf-8"?>
<sst xmlns="http://schemas.openxmlformats.org/spreadsheetml/2006/main" count="1635" uniqueCount="269">
  <si>
    <t>Протокол</t>
  </si>
  <si>
    <t>Наблюдательного Совета Муниципального автономного  учреждения</t>
  </si>
  <si>
    <t>Детский оздоровительный лагерь «Спутник»</t>
  </si>
  <si>
    <t>Место проведения заседания   Наблюдательного Совета Муниципального автономного  учреждения  Детский оздоровительный лагерь «Спутник»: г.п. Верхние Серги, Володарского, 19,   время проведения – 14 час. 00 мин.</t>
  </si>
  <si>
    <t>Раздел «Показатели по поступлениям и выплатам учреждения»</t>
  </si>
  <si>
    <t>Было</t>
  </si>
  <si>
    <t>Стало</t>
  </si>
  <si>
    <t>Субсидия на выполнение муниципального задания</t>
  </si>
  <si>
    <t>Субсидия на иные цели</t>
  </si>
  <si>
    <t>Бюджетные инвестиции</t>
  </si>
  <si>
    <t>Поступления от иной приносящей доход деятельности</t>
  </si>
  <si>
    <t>ИТОГО:</t>
  </si>
  <si>
    <t>1.«Выплаты за счет субсидий на выполнение муниципального задания, всего»:</t>
  </si>
  <si>
    <t>Причины</t>
  </si>
  <si>
    <t>Изменения</t>
  </si>
  <si>
    <t>211.  Заработная плата</t>
  </si>
  <si>
    <t>213. Начисления на выплаты по оплате труда</t>
  </si>
  <si>
    <t>223. Коммунальные услуги, всего</t>
  </si>
  <si>
    <t>221.  Услуги связи ,всего</t>
  </si>
  <si>
    <t>225. Работы, услуги по содержанию имущества</t>
  </si>
  <si>
    <t>226. Прочие услуги (выполнение работ)</t>
  </si>
  <si>
    <t>Утверждено</t>
  </si>
  <si>
    <t>техническое обслуживание внутренней вентиляции</t>
  </si>
  <si>
    <t xml:space="preserve">обновление противопожарных полос </t>
  </si>
  <si>
    <t>налог за использование водных ресурсов</t>
  </si>
  <si>
    <t>291.  Налоги, пошлины и сборы</t>
  </si>
  <si>
    <t>295. Другие экономические санкции (штрафы)</t>
  </si>
  <si>
    <t xml:space="preserve">Результаты голосования:  «за» - 6   человек
                                         «против»- 0
</t>
  </si>
  <si>
    <t>Ход заседания:</t>
  </si>
  <si>
    <t>227. Страхование</t>
  </si>
  <si>
    <t>техническое обследование системы пожаротушения</t>
  </si>
  <si>
    <t>лабораторные исследование воды</t>
  </si>
  <si>
    <t>341. Увеличение стоимости лекарственных препаратов и материалов, применяемых в медицинских целях</t>
  </si>
  <si>
    <t>346.Увеличение стоимости прочих оборотных запасов (материалов)</t>
  </si>
  <si>
    <t>услуги ФГУЗ ЦСЭН (дератизация и дезинфекция помещений и дератизационные работы на открытых территориях,доакарицидная обработка против клещей и акарицидная обработка)</t>
  </si>
  <si>
    <t>344. Увеличение стоимости строительных материалов</t>
  </si>
  <si>
    <t>343.Увеличение стоимости горюче-смазочных материалов</t>
  </si>
  <si>
    <t xml:space="preserve">349. Приобретение  прочих материальных запасов однократного применения </t>
  </si>
  <si>
    <t>услуги интернет (1200,00*12 месяцев)</t>
  </si>
  <si>
    <t>браслет светящийся-224 шт</t>
  </si>
  <si>
    <t>наклейки-224 шт</t>
  </si>
  <si>
    <t>магниты-224 шт</t>
  </si>
  <si>
    <t>грамоты-224 шт</t>
  </si>
  <si>
    <t>налог УСН (1/2 в связи с оплатой страховых зносов)</t>
  </si>
  <si>
    <t>услуги по уборке территории и в 50 м зоне за территорией лагеря (согласно п.4.1.2."Методические указания 3.5.3011-12"). Подготовка к проверки Департамента Лесного хозяйства</t>
  </si>
  <si>
    <t>вневедомственная охрана  3 месяца*100000,00</t>
  </si>
  <si>
    <t>2. «Выплаты за счет поступлений от приносящей доход деятельности, всего»:</t>
  </si>
  <si>
    <t xml:space="preserve">3.«Выплаты за счет субсидии на иные цели, всего» </t>
  </si>
  <si>
    <t>измерение сопротивления изоляции электропроводки в зданиях столовой, котельной, скважина</t>
  </si>
  <si>
    <t>микроклимат, исскусственная освещенность, измерение МЭД,измерение ЭРОА помещений</t>
  </si>
  <si>
    <t>обслуживание сайта</t>
  </si>
  <si>
    <t>обновление программы 1С</t>
  </si>
  <si>
    <r>
      <rPr>
        <i/>
        <u/>
        <sz val="10"/>
        <rFont val="Times New Roman"/>
        <family val="1"/>
        <charset val="204"/>
      </rPr>
      <t xml:space="preserve">Для оздоровительного сезона: </t>
    </r>
    <r>
      <rPr>
        <i/>
        <sz val="10"/>
        <rFont val="Times New Roman"/>
        <family val="1"/>
        <charset val="204"/>
      </rPr>
      <t xml:space="preserve">              </t>
    </r>
    <r>
      <rPr>
        <i/>
        <u/>
        <sz val="10"/>
        <rFont val="Times New Roman"/>
        <family val="1"/>
        <charset val="204"/>
      </rPr>
      <t xml:space="preserve">             хоз.товар </t>
    </r>
    <r>
      <rPr>
        <i/>
        <sz val="10"/>
        <rFont val="Times New Roman"/>
        <family val="1"/>
        <charset val="204"/>
      </rPr>
      <t>(стаканы одноразовые-6000 шт, перчатки рен.-20 пар,перчатки х/б-30 пар, антисептик- 20 шт, материалы для кружков -лента-100м)</t>
    </r>
  </si>
  <si>
    <t>сувениры-224 шт</t>
  </si>
  <si>
    <t>благодарственное письмо-10 шт</t>
  </si>
  <si>
    <t>бутилированная вода -30 шт</t>
  </si>
  <si>
    <t>экспертиза по  огнезащитной обработки</t>
  </si>
  <si>
    <t xml:space="preserve"> обновление АМБа (200 лицевых счетов)</t>
  </si>
  <si>
    <t>310. Увеличение стоимости основных средств</t>
  </si>
  <si>
    <t xml:space="preserve"> испытание противопожарных дверей                         (14 шт.*500,00)</t>
  </si>
  <si>
    <t>реагирование нарядов вневедомственной охраны                  (3 месяца*10429,44)</t>
  </si>
  <si>
    <t>Контур-Экстерн</t>
  </si>
  <si>
    <t>организация питания детей                        (56чел.*520,00*21 день*1 смена;                                             56 чел*520,00*10 дней*5 смен;                                       56 чел*520,00*7 дней*2 смены)</t>
  </si>
  <si>
    <t>страхование детей (448 чел.*15,00)</t>
  </si>
  <si>
    <t>браслет светящийся-448 шт</t>
  </si>
  <si>
    <t>наклейки-448 шт</t>
  </si>
  <si>
    <t>магниты-448 шт</t>
  </si>
  <si>
    <t>грамоты-448 шт</t>
  </si>
  <si>
    <t>благодарственное письмо-30 шт</t>
  </si>
  <si>
    <t>уголь (20 тн*7500,00)</t>
  </si>
  <si>
    <t>текущий ремонт помещений столовой МАУ ДОЛ "Спутник" (покраска стен)</t>
  </si>
  <si>
    <t>разработка и сдача лесной декларации</t>
  </si>
  <si>
    <t>прикроватные тумбочки (10 шт.*1864,30)</t>
  </si>
  <si>
    <t>подготовка нормативно-договорной документации</t>
  </si>
  <si>
    <t>экспертиза сметной документации</t>
  </si>
  <si>
    <t xml:space="preserve">
1. По первому вопросу: директор Муниципального автономного  учреждения  Детский оздоровительный лагерь «Спутник» Фадеева Е.В.  представила на рассмотрение утверждение плана финансово-хозяйственной деятельности на 2024 год :
</t>
  </si>
  <si>
    <t>плата за линию (286,75*12 месяцев)</t>
  </si>
  <si>
    <t>повременная оплата (0,80*360 минут)</t>
  </si>
  <si>
    <t>абонентская плата (оздоровительного сезона 3 месяца*700,00)</t>
  </si>
  <si>
    <t>электроснабжение (январь-июнь  35000 кВт*8,50)</t>
  </si>
  <si>
    <t>электроснабжение (июль-декабрь 40000 кВт*9,27)</t>
  </si>
  <si>
    <t xml:space="preserve">электроснабжение </t>
  </si>
  <si>
    <t>услуги ассенизаторной машины(ЖБО)                                     3 месяца*2880,20</t>
  </si>
  <si>
    <t>услуги по обращению с твердыми коммунальными отходами (70 м3*312,12)</t>
  </si>
  <si>
    <t>обслуживание системы отопление , водоснабжения и канализационную                                                              (закуск-30000,00,                                                         обслуживание 3 месяца *15000,00,                                                                                  опрессовка-20000,00)</t>
  </si>
  <si>
    <t>техническое обслуживание комплекса технический средств                                                                               (пожарной сиганализации   3месяца*2750=8250,00,                    видеонаблюдения ,обслуживание СКУД 3месяца*10000,00=30000,00)</t>
  </si>
  <si>
    <t>услуги прачки (1100 кг*65,00)</t>
  </si>
  <si>
    <t>камерная обработка матрасов (56 шт)</t>
  </si>
  <si>
    <t xml:space="preserve">экспертное заключения для отрытия лагеря  </t>
  </si>
  <si>
    <t>обследование сотрудников на антитела короновируса, ротавируса, норовируса                                                     (15 чел*500,00*6 смен)</t>
  </si>
  <si>
    <t>огнетушитель ОУ-3 (10 шт.*1495,00)</t>
  </si>
  <si>
    <t>огнетушитель ОП-10 (10 шт.*1159,00)</t>
  </si>
  <si>
    <t>масло для котельной (ТАД-17 объем 3л   4 шт*400,00)</t>
  </si>
  <si>
    <t>масло для триммера (ШТИЛЬ объем 1л                                   2 шт*780,00)</t>
  </si>
  <si>
    <t>бензин для триммера (105л*55,00)</t>
  </si>
  <si>
    <t>уголь (53 тн*8500,00)</t>
  </si>
  <si>
    <t>арматур для унитаза (3 шт*1050,00)</t>
  </si>
  <si>
    <t>ремкомплект для раковин (6 шт*600,00)</t>
  </si>
  <si>
    <t>запорная арматура (5 шт*450,00)</t>
  </si>
  <si>
    <t>шланги подводные (30 шт*120,00)</t>
  </si>
  <si>
    <t>гибкая подводка (6 шт*300,00)</t>
  </si>
  <si>
    <t>эмаль-10 шт*527,00</t>
  </si>
  <si>
    <r>
      <rPr>
        <i/>
        <u/>
        <sz val="10"/>
        <color theme="1"/>
        <rFont val="Times New Roman"/>
        <family val="1"/>
        <charset val="204"/>
      </rPr>
      <t>хоз.товар</t>
    </r>
    <r>
      <rPr>
        <i/>
        <sz val="10"/>
        <color theme="1"/>
        <rFont val="Times New Roman"/>
        <family val="1"/>
        <charset val="204"/>
      </rPr>
      <t xml:space="preserve"> (средство для мытья полов-2 шт, тряпки для мытья полов-10 уп,средство для мылья окон-5 шт,  лентяйка-5 шт,веник-2 шт,метла-3 шт, метла-5 шт,кисти малярные-6 шт,део хлор -3 уп, дез средство-36 шт,лампочки в душевые-30 шт,мешки для мусора 120л-100 шт,перчатки резиновые -20 пар.,перчатки х/б-18 пар.)                                              </t>
    </r>
    <r>
      <rPr>
        <i/>
        <u/>
        <sz val="10"/>
        <color theme="1"/>
        <rFont val="Times New Roman"/>
        <family val="1"/>
        <charset val="204"/>
      </rPr>
      <t xml:space="preserve">Для оздоровительнного сезона </t>
    </r>
    <r>
      <rPr>
        <i/>
        <sz val="10"/>
        <color theme="1"/>
        <rFont val="Times New Roman"/>
        <family val="1"/>
        <charset val="204"/>
      </rPr>
      <t xml:space="preserve">(мешки для мусора-200 уп.,бумага туал.-600 шт, мыло жидкое-6 шт, стаканы одноразовые-12000 шт, салфетки-500 уп, материалы для кружков-ленты для плетения-100 м) </t>
    </r>
  </si>
  <si>
    <r>
      <rPr>
        <i/>
        <u/>
        <sz val="10"/>
        <color theme="1"/>
        <rFont val="Times New Roman"/>
        <family val="1"/>
        <charset val="204"/>
      </rPr>
      <t>пожарное оборудование</t>
    </r>
    <r>
      <rPr>
        <i/>
        <sz val="10"/>
        <color theme="1"/>
        <rFont val="Times New Roman"/>
        <family val="1"/>
        <charset val="204"/>
      </rPr>
      <t>: ранец опрыскиватель 2шт.*1755,00, лопата штыковая 5 шт*300,00,каска защитная 3 шт*182,00, защитные очки 3 шт*86,00, противогаз 3 шт*4515,00, брезентовые руковицы 3пар*87,00, кирзовые сапоги 3 пар*2990,00</t>
    </r>
  </si>
  <si>
    <r>
      <rPr>
        <i/>
        <u/>
        <sz val="10"/>
        <color theme="1"/>
        <rFont val="Times New Roman"/>
        <family val="1"/>
        <charset val="204"/>
      </rPr>
      <t>канц.товар</t>
    </r>
    <r>
      <rPr>
        <i/>
        <sz val="10"/>
        <color theme="1"/>
        <rFont val="Times New Roman"/>
        <family val="1"/>
        <charset val="204"/>
      </rPr>
      <t xml:space="preserve"> (папки -40 шт, файлы-500 шт,скрепки-10 уп., регистры-10 шт, бумага А4-26 уп, ручки-25 шт)                                                                                                                        </t>
    </r>
    <r>
      <rPr>
        <i/>
        <u/>
        <sz val="10"/>
        <color theme="1"/>
        <rFont val="Times New Roman"/>
        <family val="1"/>
        <charset val="204"/>
      </rPr>
      <t>Для оздоровительного сезона:</t>
    </r>
    <r>
      <rPr>
        <i/>
        <sz val="10"/>
        <color theme="1"/>
        <rFont val="Times New Roman"/>
        <family val="1"/>
        <charset val="204"/>
      </rPr>
      <t xml:space="preserve"> (кнопки-8 уп,линейки-2 шт, ручки-16 шт, гуашь-40 уп, карандаш пр.-28 шт,бумага А4-8 уп, ватман-60 шт, кисти-60 шт,маркер-62шт,клей-16 шт, скотч-32 уп,ножницы-8 шт, мел-32 уп, фломастеры- 30 уп)</t>
    </r>
    <r>
      <rPr>
        <i/>
        <u/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 xml:space="preserve">      </t>
    </r>
  </si>
  <si>
    <t>программа производственного контроля на воду</t>
  </si>
  <si>
    <t>экспертиза меню</t>
  </si>
  <si>
    <t xml:space="preserve">текущий ремонт полов в корпусе № 2 МАУ ДОЛ "Спутник" </t>
  </si>
  <si>
    <t>текущий ремонт туалетов (замена кафельной плитки, побелка стен )</t>
  </si>
  <si>
    <t>текущий ремонт  душевых  МАУ ДОЛ "Спутник" (замена пластиковых панелей)</t>
  </si>
  <si>
    <t xml:space="preserve">Решили:  утвердить  план финансово-хозяйственной деятельности Муниципального автономного  учреждения  Детский оздоровительный лагерь «Спутник» на 2024 год.   </t>
  </si>
  <si>
    <t xml:space="preserve">
2. По второму вопросу: директор Муниципального автономного  учреждения  Детский оздоровительный лагерь «Спутник» Фадеева Е.В.  представила на рассмотрение утверждение плана закупки товаров, работ, услуг на 2024 год.
</t>
  </si>
  <si>
    <t xml:space="preserve">Решили:  утвердить  плана закупки товаров, работ, услуг на 2024 год. </t>
  </si>
  <si>
    <t xml:space="preserve">
3. По третьему вопросу: директор Муниципального автономного  учреждения  Детский оздоровительный лагерь «Спутник» Фадеева Е.В.  представила на рассмотрение публичный отчет о проделанной работе за 2023 год.
</t>
  </si>
  <si>
    <t>Решили: принять публичный отчет за 2023 год</t>
  </si>
  <si>
    <t>Строка «Поступления, от доходов всего» 9 35 876,59 руб., в том числе:</t>
  </si>
  <si>
    <t>Строка «Выплаты по расходам, всего»  9 035 876,59  руб., в том числе:</t>
  </si>
  <si>
    <t xml:space="preserve">текущий ремонт корпусов №2, №3 в МАУ ДОЛ "Спутник" </t>
  </si>
  <si>
    <t xml:space="preserve">от  25.12.2023 года                                                                                                     № 8
</t>
  </si>
  <si>
    <t xml:space="preserve">На заседании Наблюдательного совета присутствовали:
1.Струнин Владимир Витальевич– представитель органа местного самоуправления
2.Черткова Тамара Ивановна- представитель Учредителя                                                                                                                                                                                                                                                  3.Малышкина Наталья Дмитриевна- представитель Учредителя
4. Титова Ольга Васильевна    – представитель МАУ ДОЛ «Спутник»
5. Шипулин Вадим Геннадьевич     – представитель общественности
6. Бушмарева Татьяна Анатольевна – представитель общественности
Отсутствует:  нет
</t>
  </si>
  <si>
    <t>Повестка дня                                                                                                                                                                                                 1.Утверждение плана финансово-хозяйственной деятельности на 2024 год.                                                                           2.Утверждение плана закупки товаров, работ, услуг на 2024 год.                                                                                                                          4.Рассмотрение публичного отчета директора за 2023 год.</t>
  </si>
  <si>
    <t xml:space="preserve">от  24.01.2024 года                                                                                                     № 1
</t>
  </si>
  <si>
    <t xml:space="preserve">Повестка дня                                                                                                                                                                                                 1.Утверждение внесение изменений в план финансово-хозяйственной деятельности на 2024 год.                                                                           </t>
  </si>
  <si>
    <t xml:space="preserve">
1. По первому вопросу: директор Муниципального автономного  учреждения  Детский оздоровительный лагерь «Спутник» Фадеева Е.В.  представила на рассмотрение утверждение внесений изменений в план финансово-хозяйственной деятельности на 2024 год :
</t>
  </si>
  <si>
    <t>266. Социальные пособия и компенсации персоналу в денежной форме</t>
  </si>
  <si>
    <t>По данной статьям произошло изменение в связи с оплатой пособия по временной нетрудоспособности</t>
  </si>
  <si>
    <t xml:space="preserve">Решили:  утвердить изменение в план финансово-хозяйственной деятельности Муниципального автономного  учреждения  Детский оздоровительный лагерь «Спутник» на 2024 год.   </t>
  </si>
  <si>
    <t xml:space="preserve">Подписи членов Наблюдательного Совета:
________________Струнин Владимир Витальевич  
________________Черткова Тамара Ивановна                                                                                                                                                                                                         ________________Малышкина Наталья Дмитриевна
________________Титова Ольга Васильевна                                     
________________Шипулин Вадим Геннадьевич                
________________Бушмарева Татьяна Анатольевна
</t>
  </si>
  <si>
    <t xml:space="preserve">Повестка дня                                                                                                                                                                           </t>
  </si>
  <si>
    <t xml:space="preserve">от  26.02.2024 года                                                                                                     № 2
</t>
  </si>
  <si>
    <t xml:space="preserve">1. По первому вопросу: директор Муниципального автономного учреждения Детский оздоровительный лагерь "Спутник" предложила утвердить увеличение стоимости путевки на оздоровительный сезон в размере 25900,00 руб.,согласно расчета (приложение №1)
</t>
  </si>
  <si>
    <t>Решили:  увеличить стоимость путевки на оздоровительный сезон в размере 25900,00 руб.</t>
  </si>
  <si>
    <t>Строка «Поступления, от доходов всего» 9 035 876,59 руб., в том числе:</t>
  </si>
  <si>
    <t>Строка «Поступления, от доходов всего» 14 844 855,59 руб., в том числе:</t>
  </si>
  <si>
    <t>Строка «Выплаты по расходам, всего»  14 844 855,59  руб., в том числе:</t>
  </si>
  <si>
    <t>страхование детей (336 чел.*50,00)</t>
  </si>
  <si>
    <r>
      <rPr>
        <i/>
        <u/>
        <sz val="10"/>
        <color theme="1"/>
        <rFont val="Times New Roman"/>
        <family val="1"/>
        <charset val="204"/>
      </rPr>
      <t>канц.товар</t>
    </r>
    <r>
      <rPr>
        <i/>
        <sz val="10"/>
        <color theme="1"/>
        <rFont val="Times New Roman"/>
        <family val="1"/>
        <charset val="204"/>
      </rPr>
      <t xml:space="preserve"> (папки -40 шт, файлы-500 шт,скрепки-10 уп., регистры-10 шт, бумага А4-26 уп, ручки-25 шт)                                                                                                                        </t>
    </r>
    <r>
      <rPr>
        <i/>
        <u/>
        <sz val="10"/>
        <color theme="1"/>
        <rFont val="Times New Roman"/>
        <family val="1"/>
        <charset val="204"/>
      </rPr>
      <t>Для оздоровительного сезона:</t>
    </r>
    <r>
      <rPr>
        <i/>
        <sz val="10"/>
        <color theme="1"/>
        <rFont val="Times New Roman"/>
        <family val="1"/>
        <charset val="204"/>
      </rPr>
      <t xml:space="preserve"> (кнопки-25 уп,ручки-30 шт, гуашь-30 уп, карандаш пр.-30 шт,бумага А4-18 уп, ватман-60 шт, кисти-50 шт,маркер-60шт,клей-45 шт, скотч-45 уп,ножницы-12 шт, мел-58 уп, фломастеры- 60 уп,)</t>
    </r>
    <r>
      <rPr>
        <i/>
        <u/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 xml:space="preserve">      </t>
    </r>
  </si>
  <si>
    <r>
      <rPr>
        <i/>
        <u/>
        <sz val="10"/>
        <color theme="1"/>
        <rFont val="Times New Roman"/>
        <family val="1"/>
        <charset val="204"/>
      </rPr>
      <t>хоз.товар</t>
    </r>
    <r>
      <rPr>
        <i/>
        <sz val="10"/>
        <color theme="1"/>
        <rFont val="Times New Roman"/>
        <family val="1"/>
        <charset val="204"/>
      </rPr>
      <t xml:space="preserve"> (средство для мытья полов-2 шт, тряпки для мытья полов-10 уп,средство для мылья окон-5 шт,  лентяйка-5 шт,веник-2 шт,метла-3 шт, метла-5 шт,кисти малярные-6 шт,део хлор -3 уп, дез средство-36 шт,лампочки в душевые-30 шт,мешки для мусора 120л-100 шт,перчатки резиновые -20 пар.,перчатки х/б-18 пар.)                                              </t>
    </r>
    <r>
      <rPr>
        <i/>
        <u/>
        <sz val="10"/>
        <color theme="1"/>
        <rFont val="Times New Roman"/>
        <family val="1"/>
        <charset val="204"/>
      </rPr>
      <t xml:space="preserve">Для оздоровительнного сезона </t>
    </r>
    <r>
      <rPr>
        <i/>
        <sz val="10"/>
        <color theme="1"/>
        <rFont val="Times New Roman"/>
        <family val="1"/>
        <charset val="204"/>
      </rPr>
      <t xml:space="preserve">(мешки для мусора-3500 уп.,бумага туал.-600 шт, мыло жидкое-6 шт, салфетки-500 уп, материалы для кружков-лента для плетения).                                                             Спортинвентарь: мяч волейб.- 2 шт, мяч баскетб.-2 шт,мяч футб.-2 шт. сетка волейб.-1 шт, сетки футб.- 2 шт </t>
    </r>
  </si>
  <si>
    <t>питание сотрудников (300 чел/дней*455,00)</t>
  </si>
  <si>
    <r>
      <rPr>
        <i/>
        <u/>
        <sz val="10"/>
        <rFont val="Times New Roman"/>
        <family val="1"/>
        <charset val="204"/>
      </rPr>
      <t xml:space="preserve">Для оздоровительного сезона: </t>
    </r>
    <r>
      <rPr>
        <i/>
        <sz val="10"/>
        <rFont val="Times New Roman"/>
        <family val="1"/>
        <charset val="204"/>
      </rPr>
      <t xml:space="preserve">              </t>
    </r>
    <r>
      <rPr>
        <i/>
        <u/>
        <sz val="10"/>
        <rFont val="Times New Roman"/>
        <family val="1"/>
        <charset val="204"/>
      </rPr>
      <t xml:space="preserve">             хоз.товар </t>
    </r>
    <r>
      <rPr>
        <i/>
        <sz val="10"/>
        <rFont val="Times New Roman"/>
        <family val="1"/>
        <charset val="204"/>
      </rPr>
      <t>(стаканы одноразовые-30000 шт,дез.средство-38 шт, средство для мытья полов-5 шт,салфетницы-20 шт,чайник нерж.-5 шт,ведро эмалир.-3 шт)</t>
    </r>
  </si>
  <si>
    <t>браслет светящийся-1008 шт</t>
  </si>
  <si>
    <t>наклейки-336 шт</t>
  </si>
  <si>
    <t>магниты-336 шт</t>
  </si>
  <si>
    <t>грамоты-336 шт</t>
  </si>
  <si>
    <t>благодарственное письмо-47 шт</t>
  </si>
  <si>
    <t>346.Увеличение стоимости материальных запасов</t>
  </si>
  <si>
    <t>обслуживание системы отопление , водоснабжения и канализационную (закуск-30000,00,                                                         обслуживание 3 месяца *15000,00,                                                                                  опрессовка-20000,00)</t>
  </si>
  <si>
    <t xml:space="preserve"> испытание противопожарных дверей (14 шт.*500,00)</t>
  </si>
  <si>
    <t>акт категорирования по пожарной безопасности помещений</t>
  </si>
  <si>
    <t>организация питания детей                                        (56чел.*650,00*21 день*2 смены=1528800,00;                                             56 чел*650,00*10 дней*4 смены=1456000,00)</t>
  </si>
  <si>
    <t>медицинский осмотр сотрудников (6 человек)</t>
  </si>
  <si>
    <t xml:space="preserve">от  13.03.2024 года                                                                                                     № 3
</t>
  </si>
  <si>
    <t>налог на имущество</t>
  </si>
  <si>
    <t>По данной статье произошло увеличение в связи с дополнительным финансирование на оздоровительный сезон</t>
  </si>
  <si>
    <t>По данной статье произошло увеличение в связи с увеличением стоимости услуг</t>
  </si>
  <si>
    <t>услуги интернет (1700,00*12 месяцев)</t>
  </si>
  <si>
    <t>плата за линию (306,00*12 месяцев)</t>
  </si>
  <si>
    <t>По данной статье произошло уменьшение в связи с уменьшение стоимости услуги</t>
  </si>
  <si>
    <t>По данной статье произошло увеличение в связи с требованиями ППР</t>
  </si>
  <si>
    <t>По данной статье произошло увеличение на основании Приказа № 29Н  об прохождении медицинских осмотров</t>
  </si>
  <si>
    <t>По данной статье произошло уменьшение в связи с уменьшение стоимости товара</t>
  </si>
  <si>
    <t>По данной статье произошло увеличение в связи с утверждение количества и стоимости путевок на оздоровительный сезон</t>
  </si>
  <si>
    <t>По данной статье произошло увеличение в связи с необходимостью приобретения</t>
  </si>
  <si>
    <t>полки под обувь -10 шт.</t>
  </si>
  <si>
    <t>медицинский шкаф- 1 шт.</t>
  </si>
  <si>
    <t>По данной статье произошло увеличение в связи с удержанием из заработной платы денежных средств за питание сотрудников</t>
  </si>
  <si>
    <t xml:space="preserve">По данной статье произошло увеличение для оплаты административных штрафов в связи с проверками. </t>
  </si>
  <si>
    <t xml:space="preserve">Повестка дня                                                                                                                                                                                                 1.Утверждение внесение изменений в план финансово-хозяйственной деятельности на 2024 год в связи с уточнением  лимитов бюджетного обязательста на обеспечение организации отдыха детей в каникулярное время  и перераспределение денежных средств.                                                                     </t>
  </si>
  <si>
    <t xml:space="preserve">от  25.04.2024 года                                                                                                     № 4
</t>
  </si>
  <si>
    <t xml:space="preserve">1. Утверждение стоимости путевки на оздоровительный сезон в размере 25900,00 рублей, согласно приложения №1 и №2
</t>
  </si>
  <si>
    <t>Строка «Поступления, от доходов всего» 16 346 146,73 руб., в том числе:</t>
  </si>
  <si>
    <t>Строка «Выплаты по расходам, всего»  16 346 146,73  руб., в том числе:</t>
  </si>
  <si>
    <t>По данной статье произошло увеличение в связи с дополнительным финансированием</t>
  </si>
  <si>
    <t>Повестка дня                                                                                                                                                                                                 1.Утверждение внесение изменений в план финансово-хозяйственной деятельности на 2024 год в связи с дополнительным финансированием на иные цели (текущие ремонты) и увеличением остатка денежных средств по приносящей доход деятельности за счет возврата дебиторской задолженности по элетроэнергии за 2023 год.</t>
  </si>
  <si>
    <t>обучение сотрудников  по пожарной безопасности (256 часов)</t>
  </si>
  <si>
    <t xml:space="preserve">благоустройство трритории МАУ ДОЛ "Спутник" </t>
  </si>
  <si>
    <t xml:space="preserve">благоустройство трритории МАУ ДОЛ "Спутник" (текущий ремонт площадок) </t>
  </si>
  <si>
    <t xml:space="preserve">благоустройство трритории МАУ ДОЛ "Спутник" (текущий ремонт тротуаров) </t>
  </si>
  <si>
    <t>реагирование нарядов вневедомственной охраны                  (3 месяца*10181,12)</t>
  </si>
  <si>
    <t>По данной статье произошло уменьшение в связи с уменьшением стоимости услуг</t>
  </si>
  <si>
    <t>По данной статье произошло уменьшение в связи с уменьшением стоимости товара</t>
  </si>
  <si>
    <t>По данной статье произошло увеличение в связи  с необходимостью приобретения (ремонт возле столовой и душевых)</t>
  </si>
  <si>
    <t>обследование сотрудников на антитела норовируса и ротавируса                  ( 5 чел*626,00*6 смен)</t>
  </si>
  <si>
    <t>санитарно-эпидемиологическая экспертиза (энтомологическая оценка на заселенность членистоногими-клещами)</t>
  </si>
  <si>
    <t>По данной статье произошло увеличение в связи  с необходимостью приобретения (требование Роспотребнадзора)</t>
  </si>
  <si>
    <t xml:space="preserve">от  26.06.2024 года                                                                                                     № 5
</t>
  </si>
  <si>
    <t>Повестка дня                                                                                                                                                                                                 1.Утверждение внесение изменений в план финансово-хозяйственной деятельности на 2024 год в связи  с дополнительным финансированием на иные цели (текущие ремонты) и с перераспределением денежных средств</t>
  </si>
  <si>
    <t>Строка «Поступления, от доходов всего» 16 586 946,73 руб., в том числе:</t>
  </si>
  <si>
    <t>Строка «Выплаты по расходам, всего»  16 586 946,73  руб., в том числе:</t>
  </si>
  <si>
    <t>текущий ремонт цехов столовой МАУ ДОЛ "Спутник"</t>
  </si>
  <si>
    <t>расчистка территории от сломанных деревьев и веток</t>
  </si>
  <si>
    <t>По данной статье произошло уменьшение в связи с перераспределением денежных средств</t>
  </si>
  <si>
    <t>цемент (2 шт*550,00)</t>
  </si>
  <si>
    <t>смеситель в столовую (1 шт.*1775,66)</t>
  </si>
  <si>
    <t xml:space="preserve">По данной статье произошло увеличение в связи  с необходимостью приобретения </t>
  </si>
  <si>
    <t>По данной статье произошло увеличение в связи с дополнительным вывозом твердых отходов,списанние основных средств (тумбочки)</t>
  </si>
  <si>
    <t>услуги ассенизаторной машины(ЖБО)                                                 3 месяца*2880,20</t>
  </si>
  <si>
    <t>абонентская плата (оздоровительного сезона                             3 месяца*700,00)</t>
  </si>
  <si>
    <t>По данной статье произошло увеличение в связи с дополнительным финансированием  для устранения выявленых замечаний.</t>
  </si>
  <si>
    <t>Строка «Поступления, от доходов всего» 16 734 460,73 руб., в том числе:</t>
  </si>
  <si>
    <t>Строка «Выплаты по расходам, всего»  16 734 460,73  руб., в том числе:</t>
  </si>
  <si>
    <t>услуги ассенизаторной машины(ЖБО)                                                 3 месяца*2111,36</t>
  </si>
  <si>
    <t>страхование детей :                                                                                 56 чел.*50,00*2 =5600,00 (1 и 6 смены);                                               56 чел*27,90=1562,40 (2 смена);                                                                     56 чел*27,40*3=4603,20 (3,4,5 смены)</t>
  </si>
  <si>
    <t>смеситель в столовую (2 шт.*1914,68)</t>
  </si>
  <si>
    <t>По данной статье произошло уменьшение в связи с уменьшением количества приобретения</t>
  </si>
  <si>
    <t>масло для триммера (ШТИЛЬ объем 1л   2 шт*560,00)</t>
  </si>
  <si>
    <t>уголь (52,5 тн*8500,00)</t>
  </si>
  <si>
    <t>бензин для триммера (120л*52,80)</t>
  </si>
  <si>
    <t>По данной статье произошло уменьшение в связи с отсутствием потребности</t>
  </si>
  <si>
    <t>По данной статье произошло увеличение в связи  с увеличением доходной части</t>
  </si>
  <si>
    <t>По данной статье произошло увеличение в связи  с увеличением стоимости услуги</t>
  </si>
  <si>
    <t>шкаф для документов (кухня)</t>
  </si>
  <si>
    <t>пенал для медикаментов</t>
  </si>
  <si>
    <t>маршрутизатор</t>
  </si>
  <si>
    <t>клапан обратный ДУ100</t>
  </si>
  <si>
    <t>По данной статье произошло уменьшение в связи  с уменьшением стоимости товара</t>
  </si>
  <si>
    <r>
      <rPr>
        <i/>
        <u/>
        <sz val="10"/>
        <rFont val="Times New Roman"/>
        <family val="1"/>
        <charset val="204"/>
      </rPr>
      <t xml:space="preserve">Для оздоровительного сезона: </t>
    </r>
    <r>
      <rPr>
        <i/>
        <sz val="10"/>
        <rFont val="Times New Roman"/>
        <family val="1"/>
        <charset val="204"/>
      </rPr>
      <t xml:space="preserve">                                            </t>
    </r>
    <r>
      <rPr>
        <i/>
        <u/>
        <sz val="10"/>
        <rFont val="Times New Roman"/>
        <family val="1"/>
        <charset val="204"/>
      </rPr>
      <t xml:space="preserve">    хоз.товар </t>
    </r>
    <r>
      <rPr>
        <i/>
        <sz val="10"/>
        <rFont val="Times New Roman"/>
        <family val="1"/>
        <charset val="204"/>
      </rPr>
      <t>(стаканы одноразовые-30000 шт,дез.средство-38 шт, средство для мытья полов-5 шт,салфетницы-20 шт,чайник нерж.-5 шт,ведро эмалир.-3 шт)</t>
    </r>
  </si>
  <si>
    <t>уголь (10 тн*8500,00)</t>
  </si>
  <si>
    <t>По данной статье произошло увеличение в связи с  необходимостью приобретения</t>
  </si>
  <si>
    <t>шкаф пенал (8 шт.*7750,00 со сборкой)</t>
  </si>
  <si>
    <t>стол пластик.(4 шт.*2196,25)</t>
  </si>
  <si>
    <t xml:space="preserve">от  23.08.2024 года                                                                                                     № 6
</t>
  </si>
  <si>
    <t>Повестка дня                                                                                                                                                                                                 1.Утверждение внесение изменений в план финансово-хозяйственной деятельности на 2024 год в связи  с увеличение доходной части по предпринимательской деятельности (оплата путевок) и с перераспределением денежных средств</t>
  </si>
  <si>
    <t>По данной статье произошло увеличение в связи с увеличением стоимости товара</t>
  </si>
  <si>
    <t>стулья пластик.(25 шт.*931,00)</t>
  </si>
  <si>
    <t>По данной статье произошло уменьшение в связи  с уменьшением количества приобретенного товара</t>
  </si>
  <si>
    <t>По данной статье  уменьшение в связи с экономией</t>
  </si>
  <si>
    <t>По данной статье произошло увеличение в связи с увеличением доходной части от реализованных путевок и планируемым уменьшением субсидий</t>
  </si>
  <si>
    <t>предоставление доступа к местной телефонной связи-IT телефония (оздоровительного сезона)3 месяца*1500,00</t>
  </si>
  <si>
    <t xml:space="preserve">от  12.09.2024 года                                                                                                     № 7
</t>
  </si>
  <si>
    <t>Повестка дня                                                                                                                                                                                                 1.Утверждение внесение изменений в план финансово-хозяйственной деятельности на 2024 год в связи  с уменьшением доходной части по предпринимательской деятельности за счет питания сотрудников,уменьшение субсидий по муниципальному заданию и по иным целям.</t>
  </si>
  <si>
    <t>Строка «Поступления, от доходов всего» 16 591 550,66  руб., в том числе:</t>
  </si>
  <si>
    <t>Строка «Выплаты по расходам, всего»  16 591 550,66  руб., в том числе:</t>
  </si>
  <si>
    <t>По данной статье произошло уменьшение в связи с уменьшением доходной части</t>
  </si>
  <si>
    <t>По данной статье произошло уменьшение в связи с уменьшением человеко/дней</t>
  </si>
  <si>
    <t>питание сотрудников (234 чел/дней*450,00)</t>
  </si>
  <si>
    <t>стол пластик.(4 шт.*2348,98)</t>
  </si>
  <si>
    <t>вазоны городские (9 шт.)</t>
  </si>
  <si>
    <t>уголь (8 тн*8500,00)</t>
  </si>
  <si>
    <t>плата за линию (306,00*3 месяца) оздоровительнаый сезон</t>
  </si>
  <si>
    <t>По данной статье произошло уменьшение в связи с уменьшением субсидий</t>
  </si>
  <si>
    <t>По данной статье произошло увеличение в связи требованиями пожарной безопасности (ст.37 ФЗ 69)</t>
  </si>
  <si>
    <t>По данной статье произошло уменьшение в связи с проведением конкурентной закупки</t>
  </si>
  <si>
    <t>обследование сотрудников на антитела норовируса и ротавируса                                                                                                      ( 5 чел*626,00*6 смен)</t>
  </si>
  <si>
    <t>усилитель сигнала сотовой связи и интернета с антенной                               (Kroks  2*2 18ДБ+4G модем+WiFi роутер)</t>
  </si>
  <si>
    <t>услуги прачки (69,35 кг805,00)</t>
  </si>
  <si>
    <t xml:space="preserve">от  01.11.2024 года                                                                                                     № 8
</t>
  </si>
  <si>
    <t>По данной статье произошло уменьшение объема расхода водный ресурсов</t>
  </si>
  <si>
    <t>Повестка дня                                                                                                                                                                                                 1.Утверждение внесение изменений в план финансово-хозяйственной деятельности на 2024 год в связи  с  перераспределением денежных средств по приносящей доход деятельности.</t>
  </si>
  <si>
    <t>повременная оплата (0,84*490 минут)</t>
  </si>
  <si>
    <t>По данной статье произошло увеличение в связи с увеличением стоимости тарифа</t>
  </si>
  <si>
    <t>По данной статье произошло уменьшие в связи с уменьшением количества потребления</t>
  </si>
  <si>
    <t>насос в скважину</t>
  </si>
  <si>
    <t>Строка «Поступления, от доходов всего» 16 891 550,66  руб., в том числе:</t>
  </si>
  <si>
    <t>Строка «Выплаты по расходам, всего»  16 891 550,66  руб., в том числе:</t>
  </si>
  <si>
    <t>электроснабжение (январь-июнь  26460 кВт*8,09)</t>
  </si>
  <si>
    <t>электроснабжение (июль-декабрь 40712 кВт*8,99)</t>
  </si>
  <si>
    <t xml:space="preserve">от  28.11.2024 года                                                                                                     № 9
</t>
  </si>
  <si>
    <t>Повестка дня                                                                                                                                                                                                 1.Утверждение внесение изменений в план финансово-хозяйственной деятельности на 2024 год в связи  с дополнитльным финансированием  на иные цели (благоустройство дорожек) и с перераспределением денежных средств по основному виду деятельности деятельности.</t>
  </si>
  <si>
    <t>По днной статье произошло уменьшение в связи с уменьшением необлагаемой суммы</t>
  </si>
  <si>
    <t>цветной принтер</t>
  </si>
  <si>
    <t>По днной статье произошло уменьшение с экономией</t>
  </si>
  <si>
    <t>Повестка дня                                                                                                                                                                                                 1.Утверждение внесение изменений в план финансово-хозяйственной деятельности на 2024 год в связи  с дополнитльным финансированием  на иные цели (теккущий ремонт наружного освещения) и с перераспределением денежных средств по основному виду деятельности деятельности.</t>
  </si>
  <si>
    <t>Строка «Поступления, от доходов всего» 17 290 478,08  руб., в том числе:</t>
  </si>
  <si>
    <t>Строка «Выплаты по расходам, всего»  17 290 478,08  руб., в том числе:</t>
  </si>
  <si>
    <t>По днной статье произошло уменьшение в связи с выплатой больничного листа за счет средст работодателя</t>
  </si>
  <si>
    <t xml:space="preserve">благоустройство дорожек МАУ ДОЛ "Спутник" </t>
  </si>
  <si>
    <t xml:space="preserve">теккущий ремонт наружного освещения МАУ ДОЛ "Спутник" </t>
  </si>
  <si>
    <t xml:space="preserve">от  17.12.2024 года                                                                                                     № 10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</si>
</sst>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3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i/>
      <u/>
      <sz val="10"/>
      <color theme="1"/>
      <name val="Times New Roman"/>
      <family val="1"/>
      <charset val="204"/>
    </font>
    <font>
      <i/>
      <u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2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2" fontId="10" fillId="0" borderId="1" xfId="0" applyNumberFormat="1" applyFont="1" applyBorder="1" applyAlignment="1">
      <alignment horizontal="right" vertical="center"/>
    </xf>
    <xf numFmtId="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4" fillId="0" borderId="0" xfId="0" applyFont="1" applyBorder="1" applyAlignment="1"/>
    <xf numFmtId="2" fontId="4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2" fontId="14" fillId="0" borderId="1" xfId="0" applyNumberFormat="1" applyFont="1" applyBorder="1" applyAlignment="1">
      <alignment horizontal="right" vertical="center"/>
    </xf>
    <xf numFmtId="2" fontId="21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2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2" fontId="14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2" fontId="2" fillId="0" borderId="0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Alignment="1">
      <alignment wrapText="1"/>
    </xf>
    <xf numFmtId="2" fontId="21" fillId="0" borderId="1" xfId="0" applyNumberFormat="1" applyFont="1" applyBorder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0" fillId="0" borderId="0" xfId="0" applyFont="1"/>
    <xf numFmtId="2" fontId="3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22" fillId="0" borderId="0" xfId="0" applyFont="1"/>
    <xf numFmtId="164" fontId="4" fillId="0" borderId="0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/>
    <xf numFmtId="0" fontId="20" fillId="0" borderId="0" xfId="0" applyFont="1"/>
    <xf numFmtId="164" fontId="27" fillId="0" borderId="0" xfId="0" applyNumberFormat="1" applyFont="1" applyBorder="1" applyAlignment="1">
      <alignment horizontal="center"/>
    </xf>
    <xf numFmtId="0" fontId="28" fillId="0" borderId="0" xfId="0" applyFont="1" applyAlignment="1"/>
    <xf numFmtId="2" fontId="27" fillId="0" borderId="0" xfId="0" applyNumberFormat="1" applyFont="1" applyBorder="1" applyAlignment="1">
      <alignment horizontal="center"/>
    </xf>
    <xf numFmtId="0" fontId="16" fillId="0" borderId="0" xfId="0" applyFont="1" applyAlignment="1">
      <alignment wrapText="1"/>
    </xf>
    <xf numFmtId="0" fontId="0" fillId="0" borderId="0" xfId="0" applyAlignment="1"/>
    <xf numFmtId="0" fontId="4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2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0" fillId="0" borderId="0" xfId="0" applyAlignment="1"/>
    <xf numFmtId="16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164" fontId="16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29" fillId="0" borderId="0" xfId="0" applyFont="1" applyAlignment="1">
      <alignment horizontal="justify" vertical="center"/>
    </xf>
    <xf numFmtId="0" fontId="30" fillId="0" borderId="0" xfId="0" applyFont="1"/>
    <xf numFmtId="0" fontId="30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/>
    </xf>
    <xf numFmtId="164" fontId="14" fillId="0" borderId="1" xfId="0" applyNumberFormat="1" applyFont="1" applyBorder="1" applyAlignment="1">
      <alignment horizontal="right" vertical="center"/>
    </xf>
    <xf numFmtId="164" fontId="21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vertical="center"/>
    </xf>
    <xf numFmtId="164" fontId="21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right"/>
    </xf>
    <xf numFmtId="164" fontId="16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4" fillId="0" borderId="1" xfId="0" applyFont="1" applyBorder="1" applyAlignment="1">
      <alignment horizontal="center"/>
    </xf>
    <xf numFmtId="164" fontId="16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4" fontId="4" fillId="0" borderId="1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0" fillId="0" borderId="0" xfId="0" applyAlignment="1"/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164" fontId="16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4" fontId="4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0" fillId="0" borderId="0" xfId="0" applyAlignment="1"/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164" fontId="16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4" fontId="4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4" fillId="0" borderId="1" xfId="0" applyFont="1" applyBorder="1" applyAlignment="1">
      <alignment horizontal="center"/>
    </xf>
    <xf numFmtId="164" fontId="16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4" fontId="4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4" fillId="0" borderId="1" xfId="0" applyFont="1" applyBorder="1" applyAlignment="1">
      <alignment horizontal="center"/>
    </xf>
    <xf numFmtId="164" fontId="16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0" fillId="0" borderId="0" xfId="0" applyAlignment="1"/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164" fontId="16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4" fontId="4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4" fillId="0" borderId="1" xfId="0" applyFont="1" applyBorder="1" applyAlignment="1">
      <alignment horizontal="center"/>
    </xf>
    <xf numFmtId="164" fontId="16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4" fontId="4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2" fontId="14" fillId="0" borderId="2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2" fontId="10" fillId="0" borderId="2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2" fontId="10" fillId="0" borderId="4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justify" vertical="center" wrapText="1"/>
    </xf>
    <xf numFmtId="0" fontId="24" fillId="0" borderId="3" xfId="0" applyFont="1" applyBorder="1" applyAlignment="1">
      <alignment horizontal="justify" vertical="center" wrapText="1"/>
    </xf>
    <xf numFmtId="0" fontId="24" fillId="0" borderId="4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right" vertical="center" wrapText="1"/>
    </xf>
    <xf numFmtId="0" fontId="18" fillId="0" borderId="3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0" fontId="3" fillId="0" borderId="1" xfId="0" applyFont="1" applyBorder="1" applyAlignment="1"/>
    <xf numFmtId="0" fontId="12" fillId="0" borderId="4" xfId="0" applyFont="1" applyBorder="1" applyAlignment="1">
      <alignment horizontal="right" vertical="center"/>
    </xf>
    <xf numFmtId="164" fontId="16" fillId="0" borderId="2" xfId="0" applyNumberFormat="1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2" fontId="13" fillId="0" borderId="2" xfId="0" applyNumberFormat="1" applyFont="1" applyBorder="1" applyAlignment="1">
      <alignment horizontal="justify" vertical="center" wrapText="1"/>
    </xf>
    <xf numFmtId="2" fontId="11" fillId="0" borderId="3" xfId="0" applyNumberFormat="1" applyFont="1" applyBorder="1" applyAlignment="1">
      <alignment horizontal="justify" vertical="center" wrapText="1"/>
    </xf>
    <xf numFmtId="2" fontId="11" fillId="0" borderId="4" xfId="0" applyNumberFormat="1" applyFont="1" applyBorder="1" applyAlignment="1">
      <alignment horizontal="justify" vertical="center" wrapText="1"/>
    </xf>
    <xf numFmtId="0" fontId="13" fillId="0" borderId="2" xfId="0" applyFont="1" applyBorder="1" applyAlignment="1">
      <alignment horizontal="right" vertical="center" wrapText="1"/>
    </xf>
    <xf numFmtId="164" fontId="17" fillId="0" borderId="2" xfId="0" applyNumberFormat="1" applyFont="1" applyBorder="1" applyAlignment="1">
      <alignment horizontal="center" vertical="center"/>
    </xf>
    <xf numFmtId="164" fontId="18" fillId="0" borderId="4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/>
    </xf>
    <xf numFmtId="0" fontId="17" fillId="0" borderId="2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0" fontId="4" fillId="0" borderId="1" xfId="0" applyFont="1" applyBorder="1" applyAlignment="1"/>
    <xf numFmtId="4" fontId="27" fillId="0" borderId="2" xfId="0" applyNumberFormat="1" applyFont="1" applyBorder="1" applyAlignment="1">
      <alignment horizontal="center"/>
    </xf>
    <xf numFmtId="4" fontId="27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20" fillId="0" borderId="4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2" fontId="16" fillId="0" borderId="2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2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164" fontId="14" fillId="0" borderId="2" xfId="0" applyNumberFormat="1" applyFont="1" applyBorder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10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2" fontId="14" fillId="0" borderId="4" xfId="0" applyNumberFormat="1" applyFont="1" applyBorder="1" applyAlignment="1">
      <alignment horizontal="right" vertical="center"/>
    </xf>
    <xf numFmtId="0" fontId="0" fillId="0" borderId="0" xfId="0" applyAlignment="1"/>
    <xf numFmtId="0" fontId="3" fillId="0" borderId="0" xfId="0" applyFont="1" applyAlignment="1"/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164" fontId="14" fillId="0" borderId="4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justify" vertical="center" wrapText="1"/>
    </xf>
    <xf numFmtId="0" fontId="23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2" fontId="14" fillId="0" borderId="2" xfId="0" applyNumberFormat="1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2" fontId="10" fillId="0" borderId="2" xfId="0" applyNumberFormat="1" applyFont="1" applyBorder="1" applyAlignment="1">
      <alignment vertical="center"/>
    </xf>
    <xf numFmtId="2" fontId="10" fillId="0" borderId="4" xfId="0" applyNumberFormat="1" applyFont="1" applyBorder="1" applyAlignment="1">
      <alignment vertical="center"/>
    </xf>
    <xf numFmtId="0" fontId="13" fillId="0" borderId="2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top" wrapText="1"/>
    </xf>
    <xf numFmtId="0" fontId="11" fillId="0" borderId="4" xfId="0" applyFont="1" applyBorder="1" applyAlignment="1">
      <alignment horizontal="justify" vertical="top" wrapText="1"/>
    </xf>
    <xf numFmtId="4" fontId="16" fillId="0" borderId="2" xfId="0" applyNumberFormat="1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5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164" fontId="16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/>
    <xf numFmtId="164" fontId="27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0" fillId="0" borderId="1" xfId="0" applyBorder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6" fillId="0" borderId="1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7" xfId="0" applyFont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/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wrapText="1"/>
    </xf>
    <xf numFmtId="0" fontId="32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vertical="top"/>
    </xf>
    <xf numFmtId="0" fontId="29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vertical="top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/>
    </xf>
    <xf numFmtId="0" fontId="29" fillId="0" borderId="0" xfId="0" applyFont="1" applyAlignment="1">
      <alignment wrapText="1"/>
    </xf>
    <xf numFmtId="0" fontId="29" fillId="0" borderId="0" xfId="0" applyFont="1" applyAlignment="1"/>
    <xf numFmtId="164" fontId="14" fillId="0" borderId="2" xfId="0" applyNumberFormat="1" applyFont="1" applyBorder="1" applyAlignment="1">
      <alignment horizontal="right" vertical="center"/>
    </xf>
    <xf numFmtId="164" fontId="15" fillId="0" borderId="4" xfId="0" applyNumberFormat="1" applyFont="1" applyBorder="1" applyAlignment="1">
      <alignment horizontal="right" vertical="center"/>
    </xf>
    <xf numFmtId="164" fontId="10" fillId="0" borderId="2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13" fillId="0" borderId="2" xfId="0" applyFont="1" applyBorder="1" applyAlignment="1">
      <alignment horizontal="justify" wrapText="1"/>
    </xf>
    <xf numFmtId="0" fontId="11" fillId="0" borderId="3" xfId="0" applyFont="1" applyBorder="1" applyAlignment="1">
      <alignment horizontal="justify" wrapText="1"/>
    </xf>
    <xf numFmtId="0" fontId="11" fillId="0" borderId="4" xfId="0" applyFont="1" applyBorder="1" applyAlignment="1">
      <alignment horizontal="justify" wrapText="1"/>
    </xf>
    <xf numFmtId="164" fontId="14" fillId="0" borderId="4" xfId="0" applyNumberFormat="1" applyFont="1" applyBorder="1" applyAlignment="1">
      <alignment horizontal="right" vertical="center"/>
    </xf>
    <xf numFmtId="0" fontId="20" fillId="0" borderId="11" xfId="0" applyFont="1" applyBorder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20" fillId="0" borderId="12" xfId="0" applyFont="1" applyBorder="1" applyAlignment="1">
      <alignment horizontal="justify" vertical="center" wrapText="1"/>
    </xf>
    <xf numFmtId="0" fontId="20" fillId="0" borderId="8" xfId="0" applyFont="1" applyBorder="1" applyAlignment="1">
      <alignment horizontal="justify" vertical="center" wrapText="1"/>
    </xf>
    <xf numFmtId="0" fontId="20" fillId="0" borderId="9" xfId="0" applyFont="1" applyBorder="1" applyAlignment="1">
      <alignment horizontal="justify" vertical="center" wrapText="1"/>
    </xf>
    <xf numFmtId="0" fontId="20" fillId="0" borderId="10" xfId="0" applyFont="1" applyBorder="1" applyAlignment="1">
      <alignment horizontal="justify" vertical="center" wrapText="1"/>
    </xf>
    <xf numFmtId="164" fontId="27" fillId="0" borderId="2" xfId="0" applyNumberFormat="1" applyFont="1" applyBorder="1" applyAlignment="1">
      <alignment horizontal="center"/>
    </xf>
    <xf numFmtId="164" fontId="27" fillId="0" borderId="4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13" fillId="0" borderId="5" xfId="0" applyFont="1" applyBorder="1" applyAlignment="1">
      <alignment horizontal="justify" wrapText="1"/>
    </xf>
    <xf numFmtId="0" fontId="11" fillId="0" borderId="6" xfId="0" applyFont="1" applyBorder="1" applyAlignment="1">
      <alignment horizontal="justify" wrapText="1"/>
    </xf>
    <xf numFmtId="0" fontId="11" fillId="0" borderId="7" xfId="0" applyFont="1" applyBorder="1" applyAlignment="1">
      <alignment horizontal="justify" wrapText="1"/>
    </xf>
    <xf numFmtId="0" fontId="11" fillId="0" borderId="8" xfId="0" applyFont="1" applyBorder="1" applyAlignment="1">
      <alignment horizontal="justify" wrapText="1"/>
    </xf>
    <xf numFmtId="0" fontId="11" fillId="0" borderId="9" xfId="0" applyFont="1" applyBorder="1" applyAlignment="1">
      <alignment horizontal="justify" wrapText="1"/>
    </xf>
    <xf numFmtId="0" fontId="11" fillId="0" borderId="10" xfId="0" applyFont="1" applyBorder="1" applyAlignment="1">
      <alignment horizontal="justify" wrapText="1"/>
    </xf>
    <xf numFmtId="0" fontId="20" fillId="0" borderId="3" xfId="0" applyFont="1" applyBorder="1" applyAlignment="1">
      <alignment horizontal="justify" vertical="center" wrapText="1"/>
    </xf>
    <xf numFmtId="0" fontId="20" fillId="0" borderId="4" xfId="0" applyFont="1" applyBorder="1" applyAlignment="1">
      <alignment horizontal="justify" vertical="center" wrapText="1"/>
    </xf>
    <xf numFmtId="164" fontId="12" fillId="0" borderId="4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justify" vertical="center" wrapText="1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164" fontId="14" fillId="0" borderId="2" xfId="0" applyNumberFormat="1" applyFont="1" applyBorder="1" applyAlignment="1">
      <alignment vertical="center"/>
    </xf>
    <xf numFmtId="164" fontId="15" fillId="0" borderId="4" xfId="0" applyNumberFormat="1" applyFont="1" applyBorder="1" applyAlignment="1">
      <alignment vertical="center"/>
    </xf>
    <xf numFmtId="164" fontId="10" fillId="0" borderId="2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164" fontId="20" fillId="0" borderId="4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4" fontId="1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0" fillId="0" borderId="1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13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17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0" xfId="0" applyFont="1" applyBorder="1" applyAlignment="1"/>
    <xf numFmtId="0" fontId="3" fillId="0" borderId="6" xfId="0" applyFont="1" applyBorder="1" applyAlignment="1">
      <alignment wrapText="1"/>
    </xf>
    <xf numFmtId="0" fontId="13" fillId="0" borderId="8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17" fillId="0" borderId="8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164" fontId="10" fillId="0" borderId="13" xfId="0" applyNumberFormat="1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0" fillId="0" borderId="6" xfId="0" applyBorder="1" applyAlignment="1"/>
    <xf numFmtId="0" fontId="0" fillId="0" borderId="7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3"/>
  <sheetViews>
    <sheetView view="pageBreakPreview" zoomScaleNormal="100" zoomScaleSheetLayoutView="100" workbookViewId="0">
      <selection activeCell="A154" sqref="A154:K154"/>
    </sheetView>
  </sheetViews>
  <sheetFormatPr defaultRowHeight="15" x14ac:dyDescent="0.25"/>
  <cols>
    <col min="1" max="1" width="15.140625" customWidth="1"/>
    <col min="2" max="2" width="14.28515625" customWidth="1"/>
    <col min="3" max="3" width="15.85546875" customWidth="1"/>
    <col min="4" max="4" width="10" style="45" bestFit="1" customWidth="1"/>
    <col min="5" max="5" width="10.7109375" style="45" customWidth="1"/>
    <col min="7" max="7" width="10.85546875" customWidth="1"/>
    <col min="8" max="8" width="13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317" t="s">
        <v>0</v>
      </c>
      <c r="B2" s="269"/>
      <c r="C2" s="269"/>
      <c r="D2" s="269"/>
      <c r="E2" s="269"/>
      <c r="F2" s="269"/>
      <c r="G2" s="269"/>
      <c r="H2" s="269"/>
      <c r="I2" s="269"/>
      <c r="J2" s="269"/>
    </row>
    <row r="3" spans="1:10" ht="15.75" x14ac:dyDescent="0.25">
      <c r="A3" s="317" t="s">
        <v>1</v>
      </c>
      <c r="B3" s="269"/>
      <c r="C3" s="269"/>
      <c r="D3" s="269"/>
      <c r="E3" s="269"/>
      <c r="F3" s="269"/>
      <c r="G3" s="269"/>
      <c r="H3" s="269"/>
      <c r="I3" s="269"/>
      <c r="J3" s="269"/>
    </row>
    <row r="4" spans="1:10" ht="15.75" x14ac:dyDescent="0.25">
      <c r="A4" s="317" t="s">
        <v>2</v>
      </c>
      <c r="B4" s="269"/>
      <c r="C4" s="269"/>
      <c r="D4" s="269"/>
      <c r="E4" s="269"/>
      <c r="F4" s="269"/>
      <c r="G4" s="269"/>
      <c r="H4" s="269"/>
      <c r="I4" s="269"/>
      <c r="J4" s="269"/>
    </row>
    <row r="5" spans="1:10" ht="15.75" x14ac:dyDescent="0.25">
      <c r="A5" s="317"/>
      <c r="B5" s="269"/>
      <c r="C5" s="269"/>
      <c r="D5" s="269"/>
      <c r="E5" s="269"/>
      <c r="F5" s="269"/>
      <c r="G5" s="269"/>
      <c r="H5" s="269"/>
      <c r="I5" s="269"/>
    </row>
    <row r="6" spans="1:10" ht="15" customHeight="1" x14ac:dyDescent="0.25">
      <c r="A6" s="318" t="s">
        <v>118</v>
      </c>
      <c r="B6" s="318"/>
      <c r="C6" s="318"/>
      <c r="D6" s="318"/>
      <c r="E6" s="318"/>
      <c r="F6" s="318"/>
      <c r="G6" s="318"/>
      <c r="H6" s="318"/>
      <c r="I6" s="318"/>
      <c r="J6" s="318"/>
    </row>
    <row r="7" spans="1:10" ht="46.5" customHeight="1" x14ac:dyDescent="0.25">
      <c r="A7" s="322" t="s">
        <v>3</v>
      </c>
      <c r="B7" s="323"/>
      <c r="C7" s="323"/>
      <c r="D7" s="323"/>
      <c r="E7" s="323"/>
      <c r="F7" s="323"/>
      <c r="G7" s="323"/>
      <c r="H7" s="323"/>
      <c r="I7" s="323"/>
      <c r="J7" s="269"/>
    </row>
    <row r="8" spans="1:10" ht="7.5" customHeight="1" x14ac:dyDescent="0.25">
      <c r="A8" s="317"/>
      <c r="B8" s="269"/>
      <c r="C8" s="269"/>
      <c r="D8" s="269"/>
      <c r="E8" s="269"/>
      <c r="F8" s="269"/>
      <c r="G8" s="269"/>
      <c r="H8" s="269"/>
      <c r="I8" s="269"/>
    </row>
    <row r="9" spans="1:10" ht="135" customHeight="1" x14ac:dyDescent="0.25">
      <c r="A9" s="322" t="s">
        <v>119</v>
      </c>
      <c r="B9" s="323"/>
      <c r="C9" s="323"/>
      <c r="D9" s="323"/>
      <c r="E9" s="323"/>
      <c r="F9" s="323"/>
      <c r="G9" s="323"/>
      <c r="H9" s="323"/>
      <c r="I9" s="323"/>
      <c r="J9" s="21"/>
    </row>
    <row r="10" spans="1:10" ht="73.5" customHeight="1" x14ac:dyDescent="0.25">
      <c r="A10" s="319" t="s">
        <v>120</v>
      </c>
      <c r="B10" s="320"/>
      <c r="C10" s="320"/>
      <c r="D10" s="320"/>
      <c r="E10" s="320"/>
      <c r="F10" s="320"/>
      <c r="G10" s="320"/>
      <c r="H10" s="320"/>
      <c r="I10" s="320"/>
      <c r="J10" s="321"/>
    </row>
    <row r="11" spans="1:10" ht="15.75" x14ac:dyDescent="0.25">
      <c r="A11" s="297" t="s">
        <v>28</v>
      </c>
      <c r="B11" s="298"/>
      <c r="C11" s="298"/>
      <c r="D11" s="298"/>
      <c r="E11" s="298"/>
      <c r="F11" s="298"/>
      <c r="G11" s="298"/>
      <c r="H11" s="298"/>
      <c r="I11" s="298"/>
      <c r="J11" s="298"/>
    </row>
    <row r="12" spans="1:10" ht="63" customHeight="1" x14ac:dyDescent="0.25">
      <c r="A12" s="257" t="s">
        <v>75</v>
      </c>
      <c r="B12" s="258"/>
      <c r="C12" s="258"/>
      <c r="D12" s="258"/>
      <c r="E12" s="258"/>
      <c r="F12" s="258"/>
      <c r="G12" s="258"/>
      <c r="H12" s="258"/>
      <c r="I12" s="258"/>
      <c r="J12" s="259"/>
    </row>
    <row r="13" spans="1:10" ht="18.75" customHeight="1" x14ac:dyDescent="0.25">
      <c r="A13" s="24"/>
      <c r="B13" s="25"/>
      <c r="C13" s="25"/>
      <c r="D13" s="43"/>
      <c r="E13" s="43"/>
      <c r="F13" s="25"/>
      <c r="G13" s="25"/>
      <c r="H13" s="25"/>
      <c r="I13" s="25"/>
      <c r="J13" s="26"/>
    </row>
    <row r="14" spans="1:10" ht="15.75" x14ac:dyDescent="0.25">
      <c r="A14" s="317" t="s">
        <v>4</v>
      </c>
      <c r="B14" s="269"/>
      <c r="C14" s="269"/>
      <c r="D14" s="269"/>
      <c r="E14" s="269"/>
      <c r="F14" s="269"/>
      <c r="G14" s="269"/>
      <c r="H14" s="269"/>
      <c r="I14" s="269"/>
      <c r="J14" s="269"/>
    </row>
    <row r="15" spans="1:10" ht="15.75" x14ac:dyDescent="0.25">
      <c r="A15" s="302" t="s">
        <v>115</v>
      </c>
      <c r="B15" s="303"/>
      <c r="C15" s="303"/>
      <c r="D15" s="303"/>
      <c r="E15" s="303"/>
      <c r="F15" s="303"/>
      <c r="G15" s="303"/>
      <c r="H15" s="303"/>
      <c r="I15" s="303"/>
      <c r="J15" s="303"/>
    </row>
    <row r="16" spans="1:10" ht="15.75" x14ac:dyDescent="0.25">
      <c r="A16" s="2"/>
      <c r="B16" s="20"/>
      <c r="C16" s="20"/>
      <c r="D16" s="44"/>
      <c r="E16" s="44"/>
      <c r="F16" s="20"/>
      <c r="G16" s="20"/>
      <c r="H16" s="20"/>
      <c r="I16" s="20"/>
      <c r="J16" s="20"/>
    </row>
    <row r="17" spans="1:11" ht="15.75" x14ac:dyDescent="0.25">
      <c r="A17" s="314"/>
      <c r="B17" s="324"/>
      <c r="C17" s="324"/>
      <c r="D17" s="247" t="s">
        <v>21</v>
      </c>
      <c r="E17" s="247"/>
      <c r="F17" s="248" t="s">
        <v>6</v>
      </c>
      <c r="G17" s="248"/>
      <c r="H17" s="314" t="s">
        <v>14</v>
      </c>
      <c r="I17" s="248"/>
      <c r="J17" s="248"/>
    </row>
    <row r="18" spans="1:11" ht="30" customHeight="1" x14ac:dyDescent="0.25">
      <c r="A18" s="305" t="s">
        <v>7</v>
      </c>
      <c r="B18" s="306"/>
      <c r="C18" s="306"/>
      <c r="D18" s="307">
        <f>7099000</f>
        <v>7099000</v>
      </c>
      <c r="E18" s="307"/>
      <c r="F18" s="308">
        <v>0</v>
      </c>
      <c r="G18" s="308"/>
      <c r="H18" s="309"/>
      <c r="I18" s="310"/>
      <c r="J18" s="310"/>
    </row>
    <row r="19" spans="1:11" x14ac:dyDescent="0.25">
      <c r="A19" s="305" t="s">
        <v>8</v>
      </c>
      <c r="B19" s="306"/>
      <c r="C19" s="306"/>
      <c r="D19" s="307">
        <f>350000+1498213.93</f>
        <v>1848213.93</v>
      </c>
      <c r="E19" s="307"/>
      <c r="F19" s="308">
        <v>0</v>
      </c>
      <c r="G19" s="308"/>
      <c r="H19" s="310"/>
      <c r="I19" s="310"/>
      <c r="J19" s="310"/>
    </row>
    <row r="20" spans="1:11" ht="15.75" x14ac:dyDescent="0.25">
      <c r="A20" s="305" t="s">
        <v>9</v>
      </c>
      <c r="B20" s="306"/>
      <c r="C20" s="306"/>
      <c r="D20" s="307">
        <v>0</v>
      </c>
      <c r="E20" s="307"/>
      <c r="F20" s="308">
        <f>D20+H20</f>
        <v>0</v>
      </c>
      <c r="G20" s="308"/>
      <c r="H20" s="309"/>
      <c r="I20" s="310"/>
      <c r="J20" s="310"/>
    </row>
    <row r="21" spans="1:11" ht="30" customHeight="1" x14ac:dyDescent="0.25">
      <c r="A21" s="311" t="s">
        <v>10</v>
      </c>
      <c r="B21" s="312"/>
      <c r="C21" s="313"/>
      <c r="D21" s="307">
        <f>88662.66</f>
        <v>88662.66</v>
      </c>
      <c r="E21" s="307"/>
      <c r="F21" s="308">
        <v>0</v>
      </c>
      <c r="G21" s="308"/>
      <c r="H21" s="309"/>
      <c r="I21" s="310"/>
      <c r="J21" s="310"/>
    </row>
    <row r="22" spans="1:11" ht="15.75" x14ac:dyDescent="0.25">
      <c r="A22" s="314" t="s">
        <v>11</v>
      </c>
      <c r="B22" s="315"/>
      <c r="C22" s="315"/>
      <c r="D22" s="316">
        <f>D18+D19+D20+D21</f>
        <v>9035876.5899999999</v>
      </c>
      <c r="E22" s="316"/>
      <c r="F22" s="299">
        <v>0</v>
      </c>
      <c r="G22" s="299"/>
      <c r="H22" s="300">
        <f>H18+H19+H20+H21</f>
        <v>0</v>
      </c>
      <c r="I22" s="301"/>
      <c r="J22" s="301"/>
    </row>
    <row r="23" spans="1:11" ht="15.75" x14ac:dyDescent="0.25">
      <c r="A23" s="17"/>
      <c r="B23" s="18"/>
      <c r="C23" s="18"/>
      <c r="D23" s="46"/>
      <c r="E23" s="46"/>
      <c r="F23" s="37"/>
      <c r="G23" s="37"/>
      <c r="H23" s="19"/>
      <c r="I23" s="9"/>
      <c r="J23" s="9"/>
    </row>
    <row r="24" spans="1:11" ht="15.75" x14ac:dyDescent="0.25">
      <c r="A24" s="302" t="s">
        <v>116</v>
      </c>
      <c r="B24" s="303"/>
      <c r="C24" s="303"/>
      <c r="D24" s="303"/>
      <c r="E24" s="303"/>
      <c r="F24" s="303"/>
      <c r="G24" s="303"/>
      <c r="H24" s="303"/>
      <c r="I24" s="303"/>
      <c r="J24" s="303"/>
    </row>
    <row r="25" spans="1:11" x14ac:dyDescent="0.25">
      <c r="A25" s="23"/>
      <c r="B25" s="23"/>
      <c r="C25" s="23"/>
      <c r="D25" s="44"/>
      <c r="E25" s="44"/>
      <c r="F25" s="23"/>
      <c r="G25" s="23"/>
      <c r="H25" s="23"/>
      <c r="I25" s="23"/>
      <c r="J25" s="23"/>
    </row>
    <row r="26" spans="1:11" x14ac:dyDescent="0.25">
      <c r="A26" s="304" t="s">
        <v>12</v>
      </c>
      <c r="B26" s="304"/>
      <c r="C26" s="304"/>
      <c r="D26" s="304"/>
      <c r="E26" s="304"/>
      <c r="F26" s="304"/>
      <c r="G26" s="304"/>
      <c r="H26" s="304"/>
      <c r="I26" s="304"/>
      <c r="J26" s="304"/>
    </row>
    <row r="27" spans="1:11" ht="10.5" customHeight="1" x14ac:dyDescent="0.25">
      <c r="A27" s="32"/>
      <c r="B27" s="32"/>
      <c r="C27" s="32"/>
      <c r="D27" s="47"/>
      <c r="E27" s="47"/>
      <c r="F27" s="32"/>
      <c r="G27" s="32"/>
      <c r="H27" s="32"/>
      <c r="I27" s="32"/>
      <c r="J27" s="32"/>
    </row>
    <row r="28" spans="1:11" s="3" customFormat="1" x14ac:dyDescent="0.25">
      <c r="A28" s="208"/>
      <c r="B28" s="208"/>
      <c r="C28" s="208"/>
      <c r="D28" s="247" t="s">
        <v>21</v>
      </c>
      <c r="E28" s="247"/>
      <c r="F28" s="248" t="s">
        <v>6</v>
      </c>
      <c r="G28" s="248"/>
      <c r="H28" s="27" t="s">
        <v>14</v>
      </c>
      <c r="I28" s="249" t="s">
        <v>13</v>
      </c>
      <c r="J28" s="250"/>
      <c r="K28" s="251"/>
    </row>
    <row r="29" spans="1:11" s="3" customFormat="1" ht="16.5" customHeight="1" x14ac:dyDescent="0.25">
      <c r="A29" s="291" t="s">
        <v>15</v>
      </c>
      <c r="B29" s="291"/>
      <c r="C29" s="291"/>
      <c r="D29" s="210">
        <v>3653883.68</v>
      </c>
      <c r="E29" s="211"/>
      <c r="F29" s="200">
        <f t="shared" ref="F29:F35" si="0">D29+H29</f>
        <v>3653883.68</v>
      </c>
      <c r="G29" s="201"/>
      <c r="H29" s="14"/>
      <c r="I29" s="226"/>
      <c r="J29" s="227"/>
      <c r="K29" s="228"/>
    </row>
    <row r="30" spans="1:11" s="3" customFormat="1" ht="16.5" customHeight="1" x14ac:dyDescent="0.25">
      <c r="A30" s="197" t="s">
        <v>16</v>
      </c>
      <c r="B30" s="198"/>
      <c r="C30" s="199"/>
      <c r="D30" s="210">
        <v>1103472.8700000001</v>
      </c>
      <c r="E30" s="211"/>
      <c r="F30" s="200">
        <f t="shared" si="0"/>
        <v>1103472.8700000001</v>
      </c>
      <c r="G30" s="201"/>
      <c r="H30" s="14"/>
      <c r="I30" s="212"/>
      <c r="J30" s="213"/>
      <c r="K30" s="214"/>
    </row>
    <row r="31" spans="1:11" s="3" customFormat="1" ht="16.5" customHeight="1" x14ac:dyDescent="0.25">
      <c r="A31" s="291" t="s">
        <v>18</v>
      </c>
      <c r="B31" s="291"/>
      <c r="C31" s="291"/>
      <c r="D31" s="210">
        <f>SUM(D32:E35)</f>
        <v>20229</v>
      </c>
      <c r="E31" s="211"/>
      <c r="F31" s="200">
        <f t="shared" si="0"/>
        <v>20229</v>
      </c>
      <c r="G31" s="201"/>
      <c r="H31" s="29">
        <f>SUM(H32:H35)</f>
        <v>0</v>
      </c>
      <c r="I31" s="290"/>
      <c r="J31" s="290"/>
      <c r="K31" s="290"/>
    </row>
    <row r="32" spans="1:11" s="3" customFormat="1" ht="16.5" customHeight="1" x14ac:dyDescent="0.25">
      <c r="A32" s="292" t="s">
        <v>38</v>
      </c>
      <c r="B32" s="293"/>
      <c r="C32" s="187"/>
      <c r="D32" s="184">
        <v>14400</v>
      </c>
      <c r="E32" s="185"/>
      <c r="F32" s="186">
        <f t="shared" si="0"/>
        <v>14400</v>
      </c>
      <c r="G32" s="193"/>
      <c r="H32" s="11"/>
      <c r="I32" s="212"/>
      <c r="J32" s="213"/>
      <c r="K32" s="214"/>
    </row>
    <row r="33" spans="1:11" s="3" customFormat="1" ht="16.5" customHeight="1" x14ac:dyDescent="0.25">
      <c r="A33" s="292" t="s">
        <v>76</v>
      </c>
      <c r="B33" s="293"/>
      <c r="C33" s="187"/>
      <c r="D33" s="184">
        <v>3441</v>
      </c>
      <c r="E33" s="185"/>
      <c r="F33" s="186">
        <f t="shared" si="0"/>
        <v>3441</v>
      </c>
      <c r="G33" s="193"/>
      <c r="H33" s="15"/>
      <c r="I33" s="290"/>
      <c r="J33" s="290"/>
      <c r="K33" s="290"/>
    </row>
    <row r="34" spans="1:11" s="3" customFormat="1" ht="16.5" customHeight="1" x14ac:dyDescent="0.25">
      <c r="A34" s="181" t="s">
        <v>77</v>
      </c>
      <c r="B34" s="266"/>
      <c r="C34" s="267"/>
      <c r="D34" s="184">
        <v>288</v>
      </c>
      <c r="E34" s="185"/>
      <c r="F34" s="186">
        <f t="shared" ref="F34" si="1">D34+H34</f>
        <v>288</v>
      </c>
      <c r="G34" s="193"/>
      <c r="H34" s="11"/>
      <c r="I34" s="212"/>
      <c r="J34" s="213"/>
      <c r="K34" s="214"/>
    </row>
    <row r="35" spans="1:11" s="3" customFormat="1" ht="25.5" customHeight="1" x14ac:dyDescent="0.25">
      <c r="A35" s="181" t="s">
        <v>78</v>
      </c>
      <c r="B35" s="266"/>
      <c r="C35" s="267"/>
      <c r="D35" s="184">
        <v>2100</v>
      </c>
      <c r="E35" s="185"/>
      <c r="F35" s="186">
        <f t="shared" si="0"/>
        <v>2100</v>
      </c>
      <c r="G35" s="193"/>
      <c r="H35" s="11"/>
      <c r="I35" s="212"/>
      <c r="J35" s="213"/>
      <c r="K35" s="214"/>
    </row>
    <row r="36" spans="1:11" s="3" customFormat="1" ht="16.5" customHeight="1" x14ac:dyDescent="0.25">
      <c r="A36" s="197" t="s">
        <v>17</v>
      </c>
      <c r="B36" s="198"/>
      <c r="C36" s="199"/>
      <c r="D36" s="286">
        <f>SUM(D38:E41)</f>
        <v>698789</v>
      </c>
      <c r="E36" s="287"/>
      <c r="F36" s="288">
        <f t="shared" ref="F36:F41" si="2">H36+D36</f>
        <v>698789</v>
      </c>
      <c r="G36" s="289"/>
      <c r="H36" s="29">
        <f>SUM(H38:H41)</f>
        <v>0</v>
      </c>
      <c r="I36" s="290"/>
      <c r="J36" s="290"/>
      <c r="K36" s="290"/>
    </row>
    <row r="37" spans="1:11" s="3" customFormat="1" ht="16.5" customHeight="1" x14ac:dyDescent="0.25">
      <c r="A37" s="218" t="s">
        <v>81</v>
      </c>
      <c r="B37" s="182"/>
      <c r="C37" s="183"/>
      <c r="D37" s="219">
        <f>D39+D38</f>
        <v>668300</v>
      </c>
      <c r="E37" s="220"/>
      <c r="F37" s="221">
        <f t="shared" si="2"/>
        <v>668300</v>
      </c>
      <c r="G37" s="222"/>
      <c r="H37" s="30"/>
      <c r="I37" s="188"/>
      <c r="J37" s="189"/>
      <c r="K37" s="190"/>
    </row>
    <row r="38" spans="1:11" s="3" customFormat="1" ht="16.5" customHeight="1" x14ac:dyDescent="0.25">
      <c r="A38" s="181" t="s">
        <v>79</v>
      </c>
      <c r="B38" s="182"/>
      <c r="C38" s="183"/>
      <c r="D38" s="184">
        <v>297500</v>
      </c>
      <c r="E38" s="185"/>
      <c r="F38" s="186">
        <f t="shared" si="2"/>
        <v>297500</v>
      </c>
      <c r="G38" s="193"/>
      <c r="H38" s="30"/>
      <c r="I38" s="188"/>
      <c r="J38" s="189"/>
      <c r="K38" s="190"/>
    </row>
    <row r="39" spans="1:11" s="3" customFormat="1" ht="16.5" customHeight="1" x14ac:dyDescent="0.25">
      <c r="A39" s="181" t="s">
        <v>80</v>
      </c>
      <c r="B39" s="182"/>
      <c r="C39" s="183"/>
      <c r="D39" s="184">
        <v>370800</v>
      </c>
      <c r="E39" s="185"/>
      <c r="F39" s="186">
        <f t="shared" si="2"/>
        <v>370800</v>
      </c>
      <c r="G39" s="193"/>
      <c r="H39" s="30"/>
      <c r="I39" s="188"/>
      <c r="J39" s="189"/>
      <c r="K39" s="190"/>
    </row>
    <row r="40" spans="1:11" s="3" customFormat="1" ht="24" customHeight="1" x14ac:dyDescent="0.25">
      <c r="A40" s="181" t="s">
        <v>82</v>
      </c>
      <c r="B40" s="182"/>
      <c r="C40" s="183"/>
      <c r="D40" s="184">
        <v>8640.6</v>
      </c>
      <c r="E40" s="185"/>
      <c r="F40" s="186">
        <f t="shared" si="2"/>
        <v>8640.6</v>
      </c>
      <c r="G40" s="193"/>
      <c r="H40" s="11"/>
      <c r="I40" s="212"/>
      <c r="J40" s="213"/>
      <c r="K40" s="214"/>
    </row>
    <row r="41" spans="1:11" s="3" customFormat="1" ht="25.5" customHeight="1" x14ac:dyDescent="0.25">
      <c r="A41" s="181" t="s">
        <v>83</v>
      </c>
      <c r="B41" s="182"/>
      <c r="C41" s="183"/>
      <c r="D41" s="184">
        <v>21848.400000000001</v>
      </c>
      <c r="E41" s="185"/>
      <c r="F41" s="186">
        <f t="shared" si="2"/>
        <v>21848.400000000001</v>
      </c>
      <c r="G41" s="193"/>
      <c r="H41" s="12"/>
      <c r="I41" s="212"/>
      <c r="J41" s="213"/>
      <c r="K41" s="214"/>
    </row>
    <row r="42" spans="1:11" s="3" customFormat="1" ht="16.5" customHeight="1" x14ac:dyDescent="0.25">
      <c r="A42" s="197" t="s">
        <v>19</v>
      </c>
      <c r="B42" s="198"/>
      <c r="C42" s="199"/>
      <c r="D42" s="286">
        <f>SUM(D43:E54)</f>
        <v>483149.85</v>
      </c>
      <c r="E42" s="287"/>
      <c r="F42" s="288">
        <f>D42+H42</f>
        <v>483149.85</v>
      </c>
      <c r="G42" s="289"/>
      <c r="H42" s="29">
        <f>SUM(H44:H54)</f>
        <v>0</v>
      </c>
      <c r="I42" s="226"/>
      <c r="J42" s="227"/>
      <c r="K42" s="228"/>
    </row>
    <row r="43" spans="1:11" s="3" customFormat="1" ht="65.25" customHeight="1" x14ac:dyDescent="0.25">
      <c r="A43" s="181" t="s">
        <v>84</v>
      </c>
      <c r="B43" s="182"/>
      <c r="C43" s="183"/>
      <c r="D43" s="184">
        <v>95000</v>
      </c>
      <c r="E43" s="185"/>
      <c r="F43" s="186">
        <f t="shared" ref="F43" si="3">D43+H43</f>
        <v>95000</v>
      </c>
      <c r="G43" s="193"/>
      <c r="H43" s="4"/>
      <c r="I43" s="212"/>
      <c r="J43" s="213"/>
      <c r="K43" s="214"/>
    </row>
    <row r="44" spans="1:11" s="3" customFormat="1" ht="72" customHeight="1" x14ac:dyDescent="0.25">
      <c r="A44" s="181" t="s">
        <v>85</v>
      </c>
      <c r="B44" s="182"/>
      <c r="C44" s="183"/>
      <c r="D44" s="184">
        <v>38250</v>
      </c>
      <c r="E44" s="185"/>
      <c r="F44" s="186">
        <f t="shared" ref="F44:F54" si="4">D44+H44</f>
        <v>38250</v>
      </c>
      <c r="G44" s="193"/>
      <c r="H44" s="4"/>
      <c r="I44" s="212"/>
      <c r="J44" s="213"/>
      <c r="K44" s="214"/>
    </row>
    <row r="45" spans="1:11" s="3" customFormat="1" ht="16.5" customHeight="1" x14ac:dyDescent="0.25">
      <c r="A45" s="181" t="s">
        <v>22</v>
      </c>
      <c r="B45" s="182"/>
      <c r="C45" s="183"/>
      <c r="D45" s="184">
        <v>3000</v>
      </c>
      <c r="E45" s="185"/>
      <c r="F45" s="186">
        <f t="shared" si="4"/>
        <v>3000</v>
      </c>
      <c r="G45" s="193"/>
      <c r="H45" s="4"/>
      <c r="I45" s="212"/>
      <c r="J45" s="213"/>
      <c r="K45" s="214"/>
    </row>
    <row r="46" spans="1:11" s="3" customFormat="1" ht="60.75" customHeight="1" x14ac:dyDescent="0.25">
      <c r="A46" s="181" t="s">
        <v>34</v>
      </c>
      <c r="B46" s="182"/>
      <c r="C46" s="183"/>
      <c r="D46" s="184">
        <v>200999.85</v>
      </c>
      <c r="E46" s="185"/>
      <c r="F46" s="186">
        <f t="shared" si="4"/>
        <v>200999.85</v>
      </c>
      <c r="G46" s="193"/>
      <c r="H46" s="13"/>
      <c r="I46" s="294"/>
      <c r="J46" s="295"/>
      <c r="K46" s="296"/>
    </row>
    <row r="47" spans="1:11" s="3" customFormat="1" ht="16.5" customHeight="1" x14ac:dyDescent="0.25">
      <c r="A47" s="181" t="s">
        <v>88</v>
      </c>
      <c r="B47" s="223"/>
      <c r="C47" s="224"/>
      <c r="D47" s="184">
        <v>21500</v>
      </c>
      <c r="E47" s="225"/>
      <c r="F47" s="186">
        <f t="shared" ref="F47" si="5">D47+H47</f>
        <v>21500</v>
      </c>
      <c r="G47" s="193"/>
      <c r="H47" s="4"/>
      <c r="I47" s="226"/>
      <c r="J47" s="227"/>
      <c r="K47" s="228"/>
    </row>
    <row r="48" spans="1:11" s="3" customFormat="1" ht="16.5" customHeight="1" x14ac:dyDescent="0.25">
      <c r="A48" s="181" t="s">
        <v>86</v>
      </c>
      <c r="B48" s="182"/>
      <c r="C48" s="183"/>
      <c r="D48" s="184">
        <v>71500</v>
      </c>
      <c r="E48" s="185"/>
      <c r="F48" s="186">
        <f t="shared" si="4"/>
        <v>71500</v>
      </c>
      <c r="G48" s="193"/>
      <c r="H48" s="11"/>
      <c r="I48" s="212"/>
      <c r="J48" s="213"/>
      <c r="K48" s="214"/>
    </row>
    <row r="49" spans="1:11" s="3" customFormat="1" ht="16.5" customHeight="1" x14ac:dyDescent="0.25">
      <c r="A49" s="181" t="s">
        <v>87</v>
      </c>
      <c r="B49" s="182"/>
      <c r="C49" s="183"/>
      <c r="D49" s="184">
        <v>13200</v>
      </c>
      <c r="E49" s="185"/>
      <c r="F49" s="186">
        <f t="shared" ref="F49" si="6">D49+H49</f>
        <v>13200</v>
      </c>
      <c r="G49" s="193"/>
      <c r="H49" s="11"/>
      <c r="I49" s="212"/>
      <c r="J49" s="213"/>
      <c r="K49" s="214"/>
    </row>
    <row r="50" spans="1:11" s="3" customFormat="1" ht="37.5" customHeight="1" x14ac:dyDescent="0.25">
      <c r="A50" s="181" t="s">
        <v>48</v>
      </c>
      <c r="B50" s="182"/>
      <c r="C50" s="183"/>
      <c r="D50" s="184">
        <v>10000</v>
      </c>
      <c r="E50" s="185"/>
      <c r="F50" s="186">
        <f t="shared" ref="F50" si="7">D50+H50</f>
        <v>10000</v>
      </c>
      <c r="G50" s="193"/>
      <c r="H50" s="4"/>
      <c r="I50" s="226"/>
      <c r="J50" s="227"/>
      <c r="K50" s="228"/>
    </row>
    <row r="51" spans="1:11" s="3" customFormat="1" ht="16.5" customHeight="1" x14ac:dyDescent="0.25">
      <c r="A51" s="181" t="s">
        <v>23</v>
      </c>
      <c r="B51" s="182"/>
      <c r="C51" s="183"/>
      <c r="D51" s="184">
        <v>15000</v>
      </c>
      <c r="E51" s="185"/>
      <c r="F51" s="186">
        <f t="shared" si="4"/>
        <v>15000</v>
      </c>
      <c r="G51" s="193"/>
      <c r="H51" s="4"/>
      <c r="I51" s="226"/>
      <c r="J51" s="227"/>
      <c r="K51" s="228"/>
    </row>
    <row r="52" spans="1:11" s="3" customFormat="1" ht="16.5" customHeight="1" x14ac:dyDescent="0.25">
      <c r="A52" s="181" t="s">
        <v>56</v>
      </c>
      <c r="B52" s="182"/>
      <c r="C52" s="183"/>
      <c r="D52" s="184">
        <v>5200</v>
      </c>
      <c r="E52" s="185"/>
      <c r="F52" s="186">
        <f t="shared" ref="F52:F53" si="8">D52+H52</f>
        <v>5200</v>
      </c>
      <c r="G52" s="193"/>
      <c r="H52" s="4"/>
      <c r="I52" s="226"/>
      <c r="J52" s="227"/>
      <c r="K52" s="228"/>
    </row>
    <row r="53" spans="1:11" s="3" customFormat="1" ht="24.75" customHeight="1" x14ac:dyDescent="0.25">
      <c r="A53" s="181" t="s">
        <v>30</v>
      </c>
      <c r="B53" s="223"/>
      <c r="C53" s="224"/>
      <c r="D53" s="184">
        <v>2500</v>
      </c>
      <c r="E53" s="225"/>
      <c r="F53" s="186">
        <f t="shared" si="8"/>
        <v>2500</v>
      </c>
      <c r="G53" s="193"/>
      <c r="H53" s="4"/>
      <c r="I53" s="226"/>
      <c r="J53" s="227"/>
      <c r="K53" s="228"/>
    </row>
    <row r="54" spans="1:11" s="3" customFormat="1" ht="24.75" customHeight="1" x14ac:dyDescent="0.25">
      <c r="A54" s="181" t="s">
        <v>59</v>
      </c>
      <c r="B54" s="223"/>
      <c r="C54" s="224"/>
      <c r="D54" s="184">
        <f>14*500</f>
        <v>7000</v>
      </c>
      <c r="E54" s="225"/>
      <c r="F54" s="186">
        <f t="shared" si="4"/>
        <v>7000</v>
      </c>
      <c r="G54" s="193"/>
      <c r="H54" s="4"/>
      <c r="I54" s="226"/>
      <c r="J54" s="227"/>
      <c r="K54" s="228"/>
    </row>
    <row r="55" spans="1:11" s="3" customFormat="1" ht="16.5" customHeight="1" x14ac:dyDescent="0.25">
      <c r="A55" s="197" t="s">
        <v>20</v>
      </c>
      <c r="B55" s="198"/>
      <c r="C55" s="199"/>
      <c r="D55" s="286">
        <f>SUM(D56:E66)</f>
        <v>554390.6</v>
      </c>
      <c r="E55" s="287"/>
      <c r="F55" s="288">
        <f>SUM(F56:G66)</f>
        <v>554390.6</v>
      </c>
      <c r="G55" s="289"/>
      <c r="H55" s="29">
        <f>SUM(H56:H66)</f>
        <v>0</v>
      </c>
      <c r="I55" s="290"/>
      <c r="J55" s="290"/>
      <c r="K55" s="290"/>
    </row>
    <row r="56" spans="1:11" s="3" customFormat="1" ht="27.75" customHeight="1" x14ac:dyDescent="0.25">
      <c r="A56" s="181" t="s">
        <v>49</v>
      </c>
      <c r="B56" s="182"/>
      <c r="C56" s="183"/>
      <c r="D56" s="279">
        <v>9216</v>
      </c>
      <c r="E56" s="280"/>
      <c r="F56" s="281">
        <f t="shared" ref="F56:F70" si="9">D56+H56</f>
        <v>9216</v>
      </c>
      <c r="G56" s="282"/>
      <c r="H56" s="5"/>
      <c r="I56" s="212"/>
      <c r="J56" s="213"/>
      <c r="K56" s="214"/>
    </row>
    <row r="57" spans="1:11" s="3" customFormat="1" ht="16.5" customHeight="1" x14ac:dyDescent="0.25">
      <c r="A57" s="181" t="s">
        <v>31</v>
      </c>
      <c r="B57" s="182"/>
      <c r="C57" s="183"/>
      <c r="D57" s="279">
        <v>21926.28</v>
      </c>
      <c r="E57" s="280"/>
      <c r="F57" s="281">
        <f t="shared" si="9"/>
        <v>21926.28</v>
      </c>
      <c r="G57" s="282"/>
      <c r="H57" s="22"/>
      <c r="I57" s="283"/>
      <c r="J57" s="284"/>
      <c r="K57" s="285"/>
    </row>
    <row r="58" spans="1:11" s="3" customFormat="1" ht="63" customHeight="1" x14ac:dyDescent="0.25">
      <c r="A58" s="181" t="s">
        <v>44</v>
      </c>
      <c r="B58" s="182"/>
      <c r="C58" s="183"/>
      <c r="D58" s="279">
        <v>30000</v>
      </c>
      <c r="E58" s="280"/>
      <c r="F58" s="281">
        <f t="shared" si="9"/>
        <v>30000</v>
      </c>
      <c r="G58" s="282"/>
      <c r="H58" s="6"/>
      <c r="I58" s="188"/>
      <c r="J58" s="189"/>
      <c r="K58" s="190"/>
    </row>
    <row r="59" spans="1:11" s="3" customFormat="1" ht="29.25" customHeight="1" x14ac:dyDescent="0.25">
      <c r="A59" s="181" t="s">
        <v>60</v>
      </c>
      <c r="B59" s="182"/>
      <c r="C59" s="183"/>
      <c r="D59" s="279">
        <f>3*10429.44</f>
        <v>31288.32</v>
      </c>
      <c r="E59" s="280"/>
      <c r="F59" s="281">
        <f t="shared" si="9"/>
        <v>31288.32</v>
      </c>
      <c r="G59" s="282"/>
      <c r="H59" s="5"/>
      <c r="I59" s="212"/>
      <c r="J59" s="213"/>
      <c r="K59" s="214"/>
    </row>
    <row r="60" spans="1:11" s="3" customFormat="1" ht="16.5" customHeight="1" x14ac:dyDescent="0.25">
      <c r="A60" s="181" t="s">
        <v>45</v>
      </c>
      <c r="B60" s="182"/>
      <c r="C60" s="183"/>
      <c r="D60" s="279">
        <v>331200</v>
      </c>
      <c r="E60" s="280"/>
      <c r="F60" s="281">
        <f t="shared" ref="F60:F62" si="10">D60+H60</f>
        <v>331200</v>
      </c>
      <c r="G60" s="282"/>
      <c r="H60" s="22"/>
      <c r="I60" s="212"/>
      <c r="J60" s="213"/>
      <c r="K60" s="214"/>
    </row>
    <row r="61" spans="1:11" s="3" customFormat="1" ht="16.5" customHeight="1" x14ac:dyDescent="0.25">
      <c r="A61" s="181" t="s">
        <v>50</v>
      </c>
      <c r="B61" s="182"/>
      <c r="C61" s="183"/>
      <c r="D61" s="279">
        <v>9000</v>
      </c>
      <c r="E61" s="280"/>
      <c r="F61" s="281">
        <f t="shared" si="10"/>
        <v>9000</v>
      </c>
      <c r="G61" s="282"/>
      <c r="H61" s="22"/>
      <c r="I61" s="212"/>
      <c r="J61" s="213"/>
      <c r="K61" s="214"/>
    </row>
    <row r="62" spans="1:11" s="3" customFormat="1" ht="16.5" customHeight="1" x14ac:dyDescent="0.25">
      <c r="A62" s="181" t="s">
        <v>57</v>
      </c>
      <c r="B62" s="182"/>
      <c r="C62" s="183"/>
      <c r="D62" s="279">
        <v>31000</v>
      </c>
      <c r="E62" s="280"/>
      <c r="F62" s="281">
        <f t="shared" si="10"/>
        <v>31000</v>
      </c>
      <c r="G62" s="282"/>
      <c r="H62" s="22"/>
      <c r="I62" s="212"/>
      <c r="J62" s="213"/>
      <c r="K62" s="214"/>
    </row>
    <row r="63" spans="1:11" s="3" customFormat="1" ht="16.5" customHeight="1" x14ac:dyDescent="0.25">
      <c r="A63" s="181" t="s">
        <v>51</v>
      </c>
      <c r="B63" s="182"/>
      <c r="C63" s="183"/>
      <c r="D63" s="279">
        <v>70260</v>
      </c>
      <c r="E63" s="280"/>
      <c r="F63" s="281">
        <f t="shared" ref="F63" si="11">D63+H63</f>
        <v>70260</v>
      </c>
      <c r="G63" s="282"/>
      <c r="H63" s="22"/>
      <c r="I63" s="212"/>
      <c r="J63" s="213"/>
      <c r="K63" s="214"/>
    </row>
    <row r="64" spans="1:11" s="3" customFormat="1" ht="16.5" customHeight="1" x14ac:dyDescent="0.25">
      <c r="A64" s="181" t="s">
        <v>61</v>
      </c>
      <c r="B64" s="182"/>
      <c r="C64" s="183"/>
      <c r="D64" s="279">
        <v>20500</v>
      </c>
      <c r="E64" s="280"/>
      <c r="F64" s="281">
        <f t="shared" ref="F64" si="12">D64+H64</f>
        <v>20500</v>
      </c>
      <c r="G64" s="282"/>
      <c r="H64" s="22"/>
      <c r="I64" s="212"/>
      <c r="J64" s="213"/>
      <c r="K64" s="214"/>
    </row>
    <row r="65" spans="1:11" s="3" customFormat="1" ht="24.75" hidden="1" customHeight="1" x14ac:dyDescent="0.25">
      <c r="A65" s="181" t="s">
        <v>89</v>
      </c>
      <c r="B65" s="182"/>
      <c r="C65" s="183"/>
      <c r="D65" s="279"/>
      <c r="E65" s="280"/>
      <c r="F65" s="281">
        <f t="shared" ref="F65" si="13">D65+H65</f>
        <v>0</v>
      </c>
      <c r="G65" s="282"/>
      <c r="H65" s="22"/>
      <c r="I65" s="212"/>
      <c r="J65" s="213"/>
      <c r="K65" s="214"/>
    </row>
    <row r="66" spans="1:11" s="3" customFormat="1" ht="16.5" hidden="1" customHeight="1" x14ac:dyDescent="0.25">
      <c r="A66" s="181" t="s">
        <v>62</v>
      </c>
      <c r="B66" s="182"/>
      <c r="C66" s="183"/>
      <c r="D66" s="279"/>
      <c r="E66" s="280"/>
      <c r="F66" s="281"/>
      <c r="G66" s="282"/>
      <c r="H66" s="5"/>
      <c r="I66" s="212"/>
      <c r="J66" s="213"/>
      <c r="K66" s="214"/>
    </row>
    <row r="67" spans="1:11" ht="16.5" customHeight="1" x14ac:dyDescent="0.25">
      <c r="A67" s="197" t="s">
        <v>29</v>
      </c>
      <c r="B67" s="198"/>
      <c r="C67" s="199"/>
      <c r="D67" s="210">
        <f>D68</f>
        <v>0</v>
      </c>
      <c r="E67" s="211"/>
      <c r="F67" s="200">
        <f t="shared" si="9"/>
        <v>0</v>
      </c>
      <c r="G67" s="201"/>
      <c r="H67" s="42">
        <f>SUM(H68:H68)</f>
        <v>0</v>
      </c>
      <c r="I67" s="208"/>
      <c r="J67" s="208"/>
      <c r="K67" s="208"/>
    </row>
    <row r="68" spans="1:11" s="3" customFormat="1" ht="16.5" customHeight="1" x14ac:dyDescent="0.25">
      <c r="A68" s="181" t="s">
        <v>63</v>
      </c>
      <c r="B68" s="182"/>
      <c r="C68" s="183"/>
      <c r="D68" s="184"/>
      <c r="E68" s="185"/>
      <c r="F68" s="186">
        <f t="shared" si="9"/>
        <v>0</v>
      </c>
      <c r="G68" s="187"/>
      <c r="H68" s="7"/>
      <c r="I68" s="188"/>
      <c r="J68" s="189"/>
      <c r="K68" s="190"/>
    </row>
    <row r="69" spans="1:11" s="33" customFormat="1" ht="16.5" customHeight="1" x14ac:dyDescent="0.25">
      <c r="A69" s="232" t="s">
        <v>58</v>
      </c>
      <c r="B69" s="233"/>
      <c r="C69" s="234"/>
      <c r="D69" s="210">
        <f>D70+D71</f>
        <v>26540</v>
      </c>
      <c r="E69" s="211"/>
      <c r="F69" s="200">
        <f t="shared" si="9"/>
        <v>26540</v>
      </c>
      <c r="G69" s="201"/>
      <c r="H69" s="35"/>
      <c r="I69" s="212"/>
      <c r="J69" s="213"/>
      <c r="K69" s="214"/>
    </row>
    <row r="70" spans="1:11" s="3" customFormat="1" ht="16.5" customHeight="1" x14ac:dyDescent="0.25">
      <c r="A70" s="181" t="s">
        <v>90</v>
      </c>
      <c r="B70" s="182"/>
      <c r="C70" s="183"/>
      <c r="D70" s="184">
        <f>10*1495</f>
        <v>14950</v>
      </c>
      <c r="E70" s="185"/>
      <c r="F70" s="186">
        <f t="shared" si="9"/>
        <v>14950</v>
      </c>
      <c r="G70" s="193"/>
      <c r="H70" s="13"/>
      <c r="I70" s="188"/>
      <c r="J70" s="189"/>
      <c r="K70" s="190"/>
    </row>
    <row r="71" spans="1:11" s="3" customFormat="1" ht="16.5" customHeight="1" x14ac:dyDescent="0.25">
      <c r="A71" s="181" t="s">
        <v>91</v>
      </c>
      <c r="B71" s="182"/>
      <c r="C71" s="183"/>
      <c r="D71" s="184">
        <f>10*1159</f>
        <v>11590</v>
      </c>
      <c r="E71" s="185"/>
      <c r="F71" s="186">
        <f t="shared" ref="F71" si="14">D71+H71</f>
        <v>11590</v>
      </c>
      <c r="G71" s="193"/>
      <c r="H71" s="13"/>
      <c r="I71" s="188"/>
      <c r="J71" s="189"/>
      <c r="K71" s="190"/>
    </row>
    <row r="72" spans="1:11" s="33" customFormat="1" ht="45.75" hidden="1" customHeight="1" x14ac:dyDescent="0.25">
      <c r="A72" s="232" t="s">
        <v>32</v>
      </c>
      <c r="B72" s="233"/>
      <c r="C72" s="234"/>
      <c r="D72" s="239"/>
      <c r="E72" s="240"/>
      <c r="F72" s="241">
        <f t="shared" ref="F72" si="15">D72+H72</f>
        <v>0</v>
      </c>
      <c r="G72" s="242"/>
      <c r="H72" s="35"/>
      <c r="I72" s="212"/>
      <c r="J72" s="213"/>
      <c r="K72" s="214"/>
    </row>
    <row r="73" spans="1:11" s="33" customFormat="1" ht="32.25" customHeight="1" x14ac:dyDescent="0.25">
      <c r="A73" s="232" t="s">
        <v>36</v>
      </c>
      <c r="B73" s="243"/>
      <c r="C73" s="244"/>
      <c r="D73" s="210">
        <f>SUM(D74:E77)</f>
        <v>459435</v>
      </c>
      <c r="E73" s="235"/>
      <c r="F73" s="200">
        <f t="shared" ref="F73:F74" si="16">D73+H73</f>
        <v>459435</v>
      </c>
      <c r="G73" s="201"/>
      <c r="H73" s="35">
        <f>H76</f>
        <v>0</v>
      </c>
      <c r="I73" s="276"/>
      <c r="J73" s="277"/>
      <c r="K73" s="278"/>
    </row>
    <row r="74" spans="1:11" s="3" customFormat="1" ht="16.5" customHeight="1" x14ac:dyDescent="0.25">
      <c r="A74" s="181" t="s">
        <v>92</v>
      </c>
      <c r="B74" s="182"/>
      <c r="C74" s="183"/>
      <c r="D74" s="184">
        <v>1600</v>
      </c>
      <c r="E74" s="185"/>
      <c r="F74" s="186">
        <f t="shared" si="16"/>
        <v>1600</v>
      </c>
      <c r="G74" s="193"/>
      <c r="H74" s="13"/>
      <c r="I74" s="188"/>
      <c r="J74" s="189"/>
      <c r="K74" s="190"/>
    </row>
    <row r="75" spans="1:11" s="3" customFormat="1" ht="25.5" customHeight="1" x14ac:dyDescent="0.25">
      <c r="A75" s="181" t="s">
        <v>93</v>
      </c>
      <c r="B75" s="182"/>
      <c r="C75" s="183"/>
      <c r="D75" s="184">
        <f>2*780</f>
        <v>1560</v>
      </c>
      <c r="E75" s="185"/>
      <c r="F75" s="186">
        <f t="shared" ref="F75" si="17">D75+H75</f>
        <v>1560</v>
      </c>
      <c r="G75" s="193"/>
      <c r="H75" s="13"/>
      <c r="I75" s="188"/>
      <c r="J75" s="189"/>
      <c r="K75" s="190"/>
    </row>
    <row r="76" spans="1:11" s="3" customFormat="1" ht="16.5" customHeight="1" x14ac:dyDescent="0.25">
      <c r="A76" s="181" t="s">
        <v>94</v>
      </c>
      <c r="B76" s="182"/>
      <c r="C76" s="183"/>
      <c r="D76" s="184">
        <f>105*55</f>
        <v>5775</v>
      </c>
      <c r="E76" s="185"/>
      <c r="F76" s="186">
        <f t="shared" ref="F76:F77" si="18">D76+H76</f>
        <v>5775</v>
      </c>
      <c r="G76" s="193"/>
      <c r="H76" s="11"/>
      <c r="I76" s="212"/>
      <c r="J76" s="213"/>
      <c r="K76" s="214"/>
    </row>
    <row r="77" spans="1:11" s="3" customFormat="1" ht="16.5" customHeight="1" x14ac:dyDescent="0.25">
      <c r="A77" s="181" t="s">
        <v>95</v>
      </c>
      <c r="B77" s="182"/>
      <c r="C77" s="183"/>
      <c r="D77" s="184">
        <f>53*8500</f>
        <v>450500</v>
      </c>
      <c r="E77" s="185"/>
      <c r="F77" s="186">
        <f t="shared" si="18"/>
        <v>450500</v>
      </c>
      <c r="G77" s="193"/>
      <c r="H77" s="11"/>
      <c r="I77" s="215"/>
      <c r="J77" s="216"/>
      <c r="K77" s="217"/>
    </row>
    <row r="78" spans="1:11" s="33" customFormat="1" ht="27" customHeight="1" x14ac:dyDescent="0.25">
      <c r="A78" s="232" t="s">
        <v>35</v>
      </c>
      <c r="B78" s="233"/>
      <c r="C78" s="234"/>
      <c r="D78" s="210">
        <f>SUM(D79:E84)</f>
        <v>19670</v>
      </c>
      <c r="E78" s="211"/>
      <c r="F78" s="200">
        <f>SUM(F79:G84)</f>
        <v>19670</v>
      </c>
      <c r="G78" s="201"/>
      <c r="H78" s="35"/>
      <c r="I78" s="212"/>
      <c r="J78" s="213"/>
      <c r="K78" s="214"/>
    </row>
    <row r="79" spans="1:11" s="3" customFormat="1" ht="16.5" customHeight="1" x14ac:dyDescent="0.25">
      <c r="A79" s="181" t="s">
        <v>96</v>
      </c>
      <c r="B79" s="182"/>
      <c r="C79" s="183"/>
      <c r="D79" s="184">
        <f>3*1050</f>
        <v>3150</v>
      </c>
      <c r="E79" s="185"/>
      <c r="F79" s="186">
        <f t="shared" ref="F79:F86" si="19">D79+H79</f>
        <v>3150</v>
      </c>
      <c r="G79" s="193"/>
      <c r="H79" s="11"/>
      <c r="I79" s="212"/>
      <c r="J79" s="213"/>
      <c r="K79" s="214"/>
    </row>
    <row r="80" spans="1:11" s="3" customFormat="1" ht="16.5" customHeight="1" x14ac:dyDescent="0.25">
      <c r="A80" s="181" t="s">
        <v>97</v>
      </c>
      <c r="B80" s="182"/>
      <c r="C80" s="183"/>
      <c r="D80" s="184">
        <f>6*600</f>
        <v>3600</v>
      </c>
      <c r="E80" s="185"/>
      <c r="F80" s="186">
        <f t="shared" si="19"/>
        <v>3600</v>
      </c>
      <c r="G80" s="193"/>
      <c r="H80" s="11"/>
      <c r="I80" s="212"/>
      <c r="J80" s="213"/>
      <c r="K80" s="214"/>
    </row>
    <row r="81" spans="1:11" s="3" customFormat="1" ht="16.5" customHeight="1" x14ac:dyDescent="0.25">
      <c r="A81" s="181" t="s">
        <v>98</v>
      </c>
      <c r="B81" s="182"/>
      <c r="C81" s="183"/>
      <c r="D81" s="184">
        <f>5*450</f>
        <v>2250</v>
      </c>
      <c r="E81" s="185"/>
      <c r="F81" s="186">
        <f t="shared" si="19"/>
        <v>2250</v>
      </c>
      <c r="G81" s="193"/>
      <c r="H81" s="11"/>
      <c r="I81" s="212"/>
      <c r="J81" s="213"/>
      <c r="K81" s="214"/>
    </row>
    <row r="82" spans="1:11" s="3" customFormat="1" ht="16.5" customHeight="1" x14ac:dyDescent="0.25">
      <c r="A82" s="181" t="s">
        <v>100</v>
      </c>
      <c r="B82" s="182"/>
      <c r="C82" s="183"/>
      <c r="D82" s="184">
        <f>6*300</f>
        <v>1800</v>
      </c>
      <c r="E82" s="185"/>
      <c r="F82" s="186">
        <f t="shared" si="19"/>
        <v>1800</v>
      </c>
      <c r="G82" s="193"/>
      <c r="H82" s="11"/>
      <c r="I82" s="212"/>
      <c r="J82" s="213"/>
      <c r="K82" s="214"/>
    </row>
    <row r="83" spans="1:11" s="3" customFormat="1" ht="16.5" customHeight="1" x14ac:dyDescent="0.25">
      <c r="A83" s="181" t="s">
        <v>99</v>
      </c>
      <c r="B83" s="182"/>
      <c r="C83" s="183"/>
      <c r="D83" s="184">
        <f>30*120</f>
        <v>3600</v>
      </c>
      <c r="E83" s="185"/>
      <c r="F83" s="186">
        <f t="shared" si="19"/>
        <v>3600</v>
      </c>
      <c r="G83" s="193"/>
      <c r="H83" s="11"/>
      <c r="I83" s="212"/>
      <c r="J83" s="213"/>
      <c r="K83" s="214"/>
    </row>
    <row r="84" spans="1:11" s="3" customFormat="1" ht="16.5" customHeight="1" x14ac:dyDescent="0.25">
      <c r="A84" s="181" t="s">
        <v>101</v>
      </c>
      <c r="B84" s="182"/>
      <c r="C84" s="183"/>
      <c r="D84" s="184">
        <f>10*527</f>
        <v>5270</v>
      </c>
      <c r="E84" s="185"/>
      <c r="F84" s="186">
        <f t="shared" si="19"/>
        <v>5270</v>
      </c>
      <c r="G84" s="193"/>
      <c r="H84" s="11"/>
      <c r="I84" s="212"/>
      <c r="J84" s="213"/>
      <c r="K84" s="214"/>
    </row>
    <row r="85" spans="1:11" s="33" customFormat="1" ht="34.5" customHeight="1" x14ac:dyDescent="0.25">
      <c r="A85" s="232" t="s">
        <v>33</v>
      </c>
      <c r="B85" s="233"/>
      <c r="C85" s="234"/>
      <c r="D85" s="210">
        <f>SUM(D86:E88)</f>
        <v>79440</v>
      </c>
      <c r="E85" s="211"/>
      <c r="F85" s="200">
        <f t="shared" si="19"/>
        <v>79440</v>
      </c>
      <c r="G85" s="201"/>
      <c r="H85" s="35"/>
      <c r="I85" s="212"/>
      <c r="J85" s="213"/>
      <c r="K85" s="214"/>
    </row>
    <row r="86" spans="1:11" s="3" customFormat="1" ht="95.25" customHeight="1" x14ac:dyDescent="0.25">
      <c r="A86" s="181" t="s">
        <v>104</v>
      </c>
      <c r="B86" s="182"/>
      <c r="C86" s="183"/>
      <c r="D86" s="184">
        <v>16700</v>
      </c>
      <c r="E86" s="185"/>
      <c r="F86" s="186">
        <f t="shared" si="19"/>
        <v>16700</v>
      </c>
      <c r="G86" s="193"/>
      <c r="H86" s="11"/>
      <c r="I86" s="212"/>
      <c r="J86" s="213"/>
      <c r="K86" s="214"/>
    </row>
    <row r="87" spans="1:11" s="3" customFormat="1" ht="126" customHeight="1" x14ac:dyDescent="0.25">
      <c r="A87" s="181" t="s">
        <v>102</v>
      </c>
      <c r="B87" s="182"/>
      <c r="C87" s="183"/>
      <c r="D87" s="184">
        <v>34150</v>
      </c>
      <c r="E87" s="185"/>
      <c r="F87" s="186">
        <f t="shared" ref="F87" si="20">D87+H87</f>
        <v>34150</v>
      </c>
      <c r="G87" s="193"/>
      <c r="H87" s="13"/>
      <c r="I87" s="188"/>
      <c r="J87" s="189"/>
      <c r="K87" s="190"/>
    </row>
    <row r="88" spans="1:11" s="3" customFormat="1" ht="81.75" customHeight="1" x14ac:dyDescent="0.25">
      <c r="A88" s="181" t="s">
        <v>103</v>
      </c>
      <c r="B88" s="182"/>
      <c r="C88" s="183"/>
      <c r="D88" s="184">
        <v>28590</v>
      </c>
      <c r="E88" s="185"/>
      <c r="F88" s="186">
        <f t="shared" ref="F88" si="21">D88+H88</f>
        <v>28590</v>
      </c>
      <c r="G88" s="193"/>
      <c r="H88" s="13"/>
      <c r="I88" s="188"/>
      <c r="J88" s="189"/>
      <c r="K88" s="190"/>
    </row>
    <row r="89" spans="1:11" s="36" customFormat="1" ht="39" hidden="1" customHeight="1" x14ac:dyDescent="0.25">
      <c r="A89" s="252" t="s">
        <v>37</v>
      </c>
      <c r="B89" s="271"/>
      <c r="C89" s="272"/>
      <c r="D89" s="255"/>
      <c r="E89" s="273"/>
      <c r="F89" s="255"/>
      <c r="G89" s="273"/>
      <c r="H89" s="12"/>
      <c r="I89" s="202"/>
      <c r="J89" s="274"/>
      <c r="K89" s="275"/>
    </row>
    <row r="90" spans="1:11" s="36" customFormat="1" ht="16.5" hidden="1" customHeight="1" x14ac:dyDescent="0.25">
      <c r="A90" s="205" t="s">
        <v>64</v>
      </c>
      <c r="B90" s="206"/>
      <c r="C90" s="207"/>
      <c r="D90" s="184"/>
      <c r="E90" s="185"/>
      <c r="F90" s="184"/>
      <c r="G90" s="185"/>
      <c r="H90" s="12"/>
      <c r="I90" s="202"/>
      <c r="J90" s="203"/>
      <c r="K90" s="204"/>
    </row>
    <row r="91" spans="1:11" s="36" customFormat="1" ht="16.5" hidden="1" customHeight="1" x14ac:dyDescent="0.25">
      <c r="A91" s="205" t="s">
        <v>65</v>
      </c>
      <c r="B91" s="237"/>
      <c r="C91" s="238"/>
      <c r="D91" s="184"/>
      <c r="E91" s="185"/>
      <c r="F91" s="184"/>
      <c r="G91" s="185"/>
      <c r="H91" s="12"/>
      <c r="I91" s="202"/>
      <c r="J91" s="203"/>
      <c r="K91" s="204"/>
    </row>
    <row r="92" spans="1:11" s="36" customFormat="1" ht="16.5" hidden="1" customHeight="1" x14ac:dyDescent="0.25">
      <c r="A92" s="205" t="s">
        <v>66</v>
      </c>
      <c r="B92" s="206"/>
      <c r="C92" s="207"/>
      <c r="D92" s="184"/>
      <c r="E92" s="185"/>
      <c r="F92" s="184"/>
      <c r="G92" s="185"/>
      <c r="H92" s="12"/>
      <c r="I92" s="202"/>
      <c r="J92" s="203"/>
      <c r="K92" s="204"/>
    </row>
    <row r="93" spans="1:11" s="36" customFormat="1" ht="16.5" hidden="1" customHeight="1" x14ac:dyDescent="0.25">
      <c r="A93" s="205" t="s">
        <v>67</v>
      </c>
      <c r="B93" s="206"/>
      <c r="C93" s="207"/>
      <c r="D93" s="184"/>
      <c r="E93" s="185"/>
      <c r="F93" s="184"/>
      <c r="G93" s="185"/>
      <c r="H93" s="12"/>
      <c r="I93" s="202"/>
      <c r="J93" s="203"/>
      <c r="K93" s="204"/>
    </row>
    <row r="94" spans="1:11" s="36" customFormat="1" ht="16.5" hidden="1" customHeight="1" x14ac:dyDescent="0.25">
      <c r="A94" s="205" t="s">
        <v>68</v>
      </c>
      <c r="B94" s="206"/>
      <c r="C94" s="207"/>
      <c r="D94" s="184"/>
      <c r="E94" s="185"/>
      <c r="F94" s="184"/>
      <c r="G94" s="185"/>
      <c r="H94" s="12"/>
      <c r="I94" s="202"/>
      <c r="J94" s="203"/>
      <c r="K94" s="204"/>
    </row>
    <row r="95" spans="1:11" s="36" customFormat="1" ht="16.5" hidden="1" customHeight="1" x14ac:dyDescent="0.25">
      <c r="A95" s="205" t="s">
        <v>55</v>
      </c>
      <c r="B95" s="206"/>
      <c r="C95" s="207"/>
      <c r="D95" s="184"/>
      <c r="E95" s="185"/>
      <c r="F95" s="184"/>
      <c r="G95" s="185"/>
      <c r="H95" s="12"/>
      <c r="I95" s="202"/>
      <c r="J95" s="203"/>
      <c r="K95" s="204"/>
    </row>
    <row r="96" spans="1:11" s="3" customFormat="1" x14ac:dyDescent="0.25">
      <c r="A96" s="229" t="s">
        <v>11</v>
      </c>
      <c r="B96" s="229"/>
      <c r="C96" s="229"/>
      <c r="D96" s="230">
        <f>D29+D30+D31+D36+D42+D55+D69+D73+D78+D85</f>
        <v>7099000</v>
      </c>
      <c r="E96" s="231"/>
      <c r="F96" s="264">
        <f>F29+F30+F31+F36+F42+F55+F69+F73+F78+F85</f>
        <v>7099000</v>
      </c>
      <c r="G96" s="265"/>
      <c r="H96" s="31"/>
      <c r="I96" s="208"/>
      <c r="J96" s="208"/>
      <c r="K96" s="208"/>
    </row>
    <row r="97" spans="1:11" s="3" customFormat="1" x14ac:dyDescent="0.25">
      <c r="A97" s="8"/>
      <c r="B97" s="8"/>
      <c r="C97" s="8"/>
      <c r="D97" s="48"/>
      <c r="E97" s="48"/>
      <c r="F97" s="9"/>
      <c r="G97" s="9"/>
      <c r="H97" s="9"/>
      <c r="I97" s="10"/>
      <c r="J97" s="10"/>
      <c r="K97" s="10"/>
    </row>
    <row r="98" spans="1:11" s="3" customFormat="1" x14ac:dyDescent="0.25">
      <c r="A98" s="8"/>
      <c r="B98" s="8"/>
      <c r="C98" s="8"/>
      <c r="D98" s="48"/>
      <c r="E98" s="48"/>
      <c r="F98" s="9"/>
      <c r="G98" s="9"/>
      <c r="H98" s="9"/>
      <c r="I98" s="10"/>
      <c r="J98" s="10"/>
      <c r="K98" s="10"/>
    </row>
    <row r="99" spans="1:11" ht="16.5" customHeight="1" x14ac:dyDescent="0.25">
      <c r="A99" s="326" t="s">
        <v>46</v>
      </c>
      <c r="B99" s="326"/>
      <c r="C99" s="326"/>
      <c r="D99" s="326"/>
      <c r="E99" s="326"/>
      <c r="F99" s="326"/>
      <c r="G99" s="326"/>
      <c r="H99" s="326"/>
      <c r="I99" s="326"/>
      <c r="J99" s="326"/>
      <c r="K99" s="326"/>
    </row>
    <row r="101" spans="1:11" x14ac:dyDescent="0.25">
      <c r="A101" s="208"/>
      <c r="B101" s="208"/>
      <c r="C101" s="208"/>
      <c r="D101" s="247" t="s">
        <v>5</v>
      </c>
      <c r="E101" s="247"/>
      <c r="F101" s="248" t="s">
        <v>6</v>
      </c>
      <c r="G101" s="248"/>
      <c r="H101" s="27" t="s">
        <v>14</v>
      </c>
      <c r="I101" s="249" t="s">
        <v>13</v>
      </c>
      <c r="J101" s="250"/>
      <c r="K101" s="251"/>
    </row>
    <row r="102" spans="1:11" ht="21" hidden="1" customHeight="1" x14ac:dyDescent="0.25">
      <c r="A102" s="333" t="s">
        <v>15</v>
      </c>
      <c r="B102" s="333"/>
      <c r="C102" s="333"/>
      <c r="D102" s="210"/>
      <c r="E102" s="211"/>
      <c r="F102" s="200">
        <f>D102+H102</f>
        <v>0</v>
      </c>
      <c r="G102" s="201"/>
      <c r="H102" s="30"/>
      <c r="I102" s="245"/>
      <c r="J102" s="246"/>
      <c r="K102" s="246"/>
    </row>
    <row r="103" spans="1:11" ht="28.5" hidden="1" customHeight="1" x14ac:dyDescent="0.25">
      <c r="A103" s="327" t="s">
        <v>16</v>
      </c>
      <c r="B103" s="328"/>
      <c r="C103" s="329"/>
      <c r="D103" s="210"/>
      <c r="E103" s="211"/>
      <c r="F103" s="200">
        <f>D103+H103</f>
        <v>0</v>
      </c>
      <c r="G103" s="201"/>
      <c r="H103" s="30"/>
      <c r="I103" s="330"/>
      <c r="J103" s="331"/>
      <c r="K103" s="332"/>
    </row>
    <row r="104" spans="1:11" ht="16.5" customHeight="1" x14ac:dyDescent="0.25">
      <c r="A104" s="197" t="s">
        <v>25</v>
      </c>
      <c r="B104" s="198"/>
      <c r="C104" s="199"/>
      <c r="D104" s="210">
        <f>SUM(D105:E106)</f>
        <v>6662.66</v>
      </c>
      <c r="E104" s="235"/>
      <c r="F104" s="200">
        <f t="shared" ref="F104" si="22">D104+H104</f>
        <v>6662.66</v>
      </c>
      <c r="G104" s="236"/>
      <c r="H104" s="34">
        <f>SUM(H105:H105)</f>
        <v>0</v>
      </c>
      <c r="I104" s="188"/>
      <c r="J104" s="189"/>
      <c r="K104" s="190"/>
    </row>
    <row r="105" spans="1:11" ht="16.5" customHeight="1" x14ac:dyDescent="0.25">
      <c r="A105" s="181" t="s">
        <v>43</v>
      </c>
      <c r="B105" s="182"/>
      <c r="C105" s="183"/>
      <c r="D105" s="184">
        <v>5319.76</v>
      </c>
      <c r="E105" s="185"/>
      <c r="F105" s="186">
        <f>D105+H105</f>
        <v>5319.76</v>
      </c>
      <c r="G105" s="209"/>
      <c r="H105" s="11"/>
      <c r="I105" s="212"/>
      <c r="J105" s="213"/>
      <c r="K105" s="214"/>
    </row>
    <row r="106" spans="1:11" ht="16.5" customHeight="1" x14ac:dyDescent="0.25">
      <c r="A106" s="181" t="s">
        <v>24</v>
      </c>
      <c r="B106" s="182"/>
      <c r="C106" s="183"/>
      <c r="D106" s="184">
        <v>1342.9</v>
      </c>
      <c r="E106" s="185"/>
      <c r="F106" s="186">
        <f>D106+H106</f>
        <v>1342.9</v>
      </c>
      <c r="G106" s="209"/>
      <c r="H106" s="11"/>
      <c r="I106" s="212"/>
      <c r="J106" s="213"/>
      <c r="K106" s="214"/>
    </row>
    <row r="107" spans="1:11" ht="16.5" customHeight="1" x14ac:dyDescent="0.25">
      <c r="A107" s="197" t="s">
        <v>26</v>
      </c>
      <c r="B107" s="198"/>
      <c r="C107" s="199"/>
      <c r="D107" s="210">
        <v>30000</v>
      </c>
      <c r="E107" s="211"/>
      <c r="F107" s="200">
        <f>D107+H107</f>
        <v>30000</v>
      </c>
      <c r="G107" s="201"/>
      <c r="H107" s="35"/>
      <c r="I107" s="212"/>
      <c r="J107" s="213"/>
      <c r="K107" s="214"/>
    </row>
    <row r="108" spans="1:11" ht="16.5" customHeight="1" x14ac:dyDescent="0.25">
      <c r="A108" s="197" t="s">
        <v>20</v>
      </c>
      <c r="B108" s="198"/>
      <c r="C108" s="199"/>
      <c r="D108" s="210">
        <f>SUM(D109:E113)</f>
        <v>52000</v>
      </c>
      <c r="E108" s="211"/>
      <c r="F108" s="200">
        <f t="shared" ref="F108:F117" si="23">D108+H108</f>
        <v>52000</v>
      </c>
      <c r="G108" s="201"/>
      <c r="H108" s="29">
        <f>SUM(H110:H110)</f>
        <v>0</v>
      </c>
      <c r="I108" s="208"/>
      <c r="J108" s="208"/>
      <c r="K108" s="208"/>
    </row>
    <row r="109" spans="1:11" s="3" customFormat="1" ht="16.5" customHeight="1" x14ac:dyDescent="0.25">
      <c r="A109" s="181" t="s">
        <v>71</v>
      </c>
      <c r="B109" s="182"/>
      <c r="C109" s="183"/>
      <c r="D109" s="184">
        <v>12000</v>
      </c>
      <c r="E109" s="185"/>
      <c r="F109" s="186">
        <f t="shared" si="23"/>
        <v>12000</v>
      </c>
      <c r="G109" s="187"/>
      <c r="H109" s="7"/>
      <c r="I109" s="188"/>
      <c r="J109" s="189"/>
      <c r="K109" s="190"/>
    </row>
    <row r="110" spans="1:11" s="3" customFormat="1" ht="16.5" customHeight="1" x14ac:dyDescent="0.25">
      <c r="A110" s="181" t="s">
        <v>73</v>
      </c>
      <c r="B110" s="182"/>
      <c r="C110" s="183"/>
      <c r="D110" s="184">
        <v>1500</v>
      </c>
      <c r="E110" s="185"/>
      <c r="F110" s="186">
        <f t="shared" si="23"/>
        <v>1500</v>
      </c>
      <c r="G110" s="187"/>
      <c r="H110" s="7"/>
      <c r="I110" s="188"/>
      <c r="J110" s="189"/>
      <c r="K110" s="190"/>
    </row>
    <row r="111" spans="1:11" s="3" customFormat="1" ht="16.5" customHeight="1" x14ac:dyDescent="0.25">
      <c r="A111" s="181" t="s">
        <v>74</v>
      </c>
      <c r="B111" s="182"/>
      <c r="C111" s="183"/>
      <c r="D111" s="184">
        <v>7500</v>
      </c>
      <c r="E111" s="185"/>
      <c r="F111" s="186">
        <f t="shared" ref="F111:F112" si="24">D111+H111</f>
        <v>7500</v>
      </c>
      <c r="G111" s="187"/>
      <c r="H111" s="7"/>
      <c r="I111" s="188"/>
      <c r="J111" s="189"/>
      <c r="K111" s="190"/>
    </row>
    <row r="112" spans="1:11" s="3" customFormat="1" ht="16.5" customHeight="1" x14ac:dyDescent="0.25">
      <c r="A112" s="181" t="s">
        <v>105</v>
      </c>
      <c r="B112" s="182"/>
      <c r="C112" s="183"/>
      <c r="D112" s="184">
        <v>10000</v>
      </c>
      <c r="E112" s="185"/>
      <c r="F112" s="186">
        <f t="shared" si="24"/>
        <v>10000</v>
      </c>
      <c r="G112" s="187"/>
      <c r="H112" s="7"/>
      <c r="I112" s="188"/>
      <c r="J112" s="189"/>
      <c r="K112" s="190"/>
    </row>
    <row r="113" spans="1:11" s="3" customFormat="1" ht="16.5" customHeight="1" x14ac:dyDescent="0.25">
      <c r="A113" s="181" t="s">
        <v>106</v>
      </c>
      <c r="B113" s="182"/>
      <c r="C113" s="183"/>
      <c r="D113" s="184">
        <v>21000</v>
      </c>
      <c r="E113" s="185"/>
      <c r="F113" s="186">
        <f t="shared" ref="F113" si="25">D113+H113</f>
        <v>21000</v>
      </c>
      <c r="G113" s="187"/>
      <c r="H113" s="7"/>
      <c r="I113" s="188"/>
      <c r="J113" s="189"/>
      <c r="K113" s="190"/>
    </row>
    <row r="114" spans="1:11" ht="16.5" hidden="1" customHeight="1" x14ac:dyDescent="0.25">
      <c r="A114" s="197" t="s">
        <v>58</v>
      </c>
      <c r="B114" s="198"/>
      <c r="C114" s="199"/>
      <c r="D114" s="210">
        <f>D115</f>
        <v>0</v>
      </c>
      <c r="E114" s="211"/>
      <c r="F114" s="200">
        <f t="shared" si="23"/>
        <v>0</v>
      </c>
      <c r="G114" s="201"/>
      <c r="H114" s="29">
        <f>SUM(H115:H115)</f>
        <v>0</v>
      </c>
      <c r="I114" s="208"/>
      <c r="J114" s="208"/>
      <c r="K114" s="208"/>
    </row>
    <row r="115" spans="1:11" s="3" customFormat="1" ht="16.5" hidden="1" customHeight="1" x14ac:dyDescent="0.25">
      <c r="A115" s="181" t="s">
        <v>72</v>
      </c>
      <c r="B115" s="182"/>
      <c r="C115" s="183"/>
      <c r="D115" s="184"/>
      <c r="E115" s="185"/>
      <c r="F115" s="186">
        <f t="shared" si="23"/>
        <v>0</v>
      </c>
      <c r="G115" s="187"/>
      <c r="H115" s="7"/>
      <c r="I115" s="188"/>
      <c r="J115" s="189"/>
      <c r="K115" s="190"/>
    </row>
    <row r="116" spans="1:11" s="33" customFormat="1" ht="32.25" hidden="1" customHeight="1" x14ac:dyDescent="0.25">
      <c r="A116" s="232" t="s">
        <v>36</v>
      </c>
      <c r="B116" s="243"/>
      <c r="C116" s="244"/>
      <c r="D116" s="239">
        <f>D117</f>
        <v>0</v>
      </c>
      <c r="E116" s="334"/>
      <c r="F116" s="241">
        <f t="shared" si="23"/>
        <v>0</v>
      </c>
      <c r="G116" s="242"/>
      <c r="H116" s="35">
        <f>H118</f>
        <v>0</v>
      </c>
      <c r="I116" s="276"/>
      <c r="J116" s="277"/>
      <c r="K116" s="278"/>
    </row>
    <row r="117" spans="1:11" s="3" customFormat="1" ht="16.5" hidden="1" customHeight="1" x14ac:dyDescent="0.25">
      <c r="A117" s="181" t="s">
        <v>69</v>
      </c>
      <c r="B117" s="182"/>
      <c r="C117" s="183"/>
      <c r="D117" s="184"/>
      <c r="E117" s="185"/>
      <c r="F117" s="186">
        <f t="shared" si="23"/>
        <v>0</v>
      </c>
      <c r="G117" s="193"/>
      <c r="H117" s="13"/>
      <c r="I117" s="188"/>
      <c r="J117" s="189"/>
      <c r="K117" s="190"/>
    </row>
    <row r="118" spans="1:11" s="3" customFormat="1" ht="64.5" hidden="1" customHeight="1" x14ac:dyDescent="0.25">
      <c r="A118" s="205" t="s">
        <v>52</v>
      </c>
      <c r="B118" s="206"/>
      <c r="C118" s="207"/>
      <c r="D118" s="184">
        <v>21200</v>
      </c>
      <c r="E118" s="185"/>
      <c r="F118" s="186">
        <f>D118</f>
        <v>21200</v>
      </c>
      <c r="G118" s="193"/>
      <c r="H118" s="11"/>
      <c r="I118" s="212"/>
      <c r="J118" s="213"/>
      <c r="K118" s="214"/>
    </row>
    <row r="119" spans="1:11" s="33" customFormat="1" ht="45.75" hidden="1" customHeight="1" x14ac:dyDescent="0.25">
      <c r="A119" s="232" t="s">
        <v>32</v>
      </c>
      <c r="B119" s="233"/>
      <c r="C119" s="234"/>
      <c r="D119" s="239">
        <v>5006.1000000000004</v>
      </c>
      <c r="E119" s="240"/>
      <c r="F119" s="241">
        <f t="shared" ref="F119" si="26">D119+H119</f>
        <v>5006.1000000000004</v>
      </c>
      <c r="G119" s="242"/>
      <c r="H119" s="35"/>
      <c r="I119" s="212"/>
      <c r="J119" s="213"/>
      <c r="K119" s="214"/>
    </row>
    <row r="120" spans="1:11" s="36" customFormat="1" ht="39" hidden="1" customHeight="1" x14ac:dyDescent="0.25">
      <c r="A120" s="252" t="s">
        <v>37</v>
      </c>
      <c r="B120" s="253"/>
      <c r="C120" s="254"/>
      <c r="D120" s="255">
        <f>SUM(D121:E127)</f>
        <v>50300</v>
      </c>
      <c r="E120" s="256"/>
      <c r="F120" s="255">
        <f t="shared" ref="F120:F121" si="27">D120+H120</f>
        <v>50300</v>
      </c>
      <c r="G120" s="256"/>
      <c r="H120" s="12"/>
      <c r="I120" s="202"/>
      <c r="J120" s="203"/>
      <c r="K120" s="204"/>
    </row>
    <row r="121" spans="1:11" s="36" customFormat="1" ht="16.5" hidden="1" customHeight="1" x14ac:dyDescent="0.25">
      <c r="A121" s="205" t="s">
        <v>53</v>
      </c>
      <c r="B121" s="206"/>
      <c r="C121" s="207"/>
      <c r="D121" s="184">
        <v>13440</v>
      </c>
      <c r="E121" s="185"/>
      <c r="F121" s="184">
        <f t="shared" si="27"/>
        <v>13440</v>
      </c>
      <c r="G121" s="185"/>
      <c r="H121" s="12"/>
      <c r="I121" s="202"/>
      <c r="J121" s="203"/>
      <c r="K121" s="204"/>
    </row>
    <row r="122" spans="1:11" s="36" customFormat="1" ht="16.5" hidden="1" customHeight="1" x14ac:dyDescent="0.25">
      <c r="A122" s="205" t="s">
        <v>39</v>
      </c>
      <c r="B122" s="206"/>
      <c r="C122" s="207"/>
      <c r="D122" s="184">
        <v>5600</v>
      </c>
      <c r="E122" s="185"/>
      <c r="F122" s="184">
        <f t="shared" ref="F122" si="28">D122+H122</f>
        <v>5600</v>
      </c>
      <c r="G122" s="185"/>
      <c r="H122" s="12"/>
      <c r="I122" s="202"/>
      <c r="J122" s="203"/>
      <c r="K122" s="204"/>
    </row>
    <row r="123" spans="1:11" s="36" customFormat="1" ht="16.5" hidden="1" customHeight="1" x14ac:dyDescent="0.25">
      <c r="A123" s="205" t="s">
        <v>40</v>
      </c>
      <c r="B123" s="237"/>
      <c r="C123" s="238"/>
      <c r="D123" s="184">
        <v>6720</v>
      </c>
      <c r="E123" s="185"/>
      <c r="F123" s="184">
        <f t="shared" ref="F123:F127" si="29">D123+H123</f>
        <v>6720</v>
      </c>
      <c r="G123" s="185"/>
      <c r="H123" s="12"/>
      <c r="I123" s="202"/>
      <c r="J123" s="203"/>
      <c r="K123" s="204"/>
    </row>
    <row r="124" spans="1:11" s="36" customFormat="1" ht="16.5" hidden="1" customHeight="1" x14ac:dyDescent="0.25">
      <c r="A124" s="205" t="s">
        <v>41</v>
      </c>
      <c r="B124" s="206"/>
      <c r="C124" s="207"/>
      <c r="D124" s="184">
        <v>8960</v>
      </c>
      <c r="E124" s="185"/>
      <c r="F124" s="184">
        <f t="shared" si="29"/>
        <v>8960</v>
      </c>
      <c r="G124" s="185"/>
      <c r="H124" s="12"/>
      <c r="I124" s="202"/>
      <c r="J124" s="203"/>
      <c r="K124" s="204"/>
    </row>
    <row r="125" spans="1:11" s="36" customFormat="1" ht="16.5" hidden="1" customHeight="1" x14ac:dyDescent="0.25">
      <c r="A125" s="205" t="s">
        <v>42</v>
      </c>
      <c r="B125" s="206"/>
      <c r="C125" s="207"/>
      <c r="D125" s="184">
        <v>4480</v>
      </c>
      <c r="E125" s="185"/>
      <c r="F125" s="184">
        <f t="shared" ref="F125:F126" si="30">D125+H125</f>
        <v>4480</v>
      </c>
      <c r="G125" s="185"/>
      <c r="H125" s="12"/>
      <c r="I125" s="202"/>
      <c r="J125" s="203"/>
      <c r="K125" s="204"/>
    </row>
    <row r="126" spans="1:11" s="36" customFormat="1" ht="16.5" hidden="1" customHeight="1" x14ac:dyDescent="0.25">
      <c r="A126" s="205" t="s">
        <v>54</v>
      </c>
      <c r="B126" s="206"/>
      <c r="C126" s="207"/>
      <c r="D126" s="184">
        <v>600</v>
      </c>
      <c r="E126" s="185"/>
      <c r="F126" s="184">
        <f t="shared" si="30"/>
        <v>600</v>
      </c>
      <c r="G126" s="185"/>
      <c r="H126" s="12"/>
      <c r="I126" s="202"/>
      <c r="J126" s="203"/>
      <c r="K126" s="204"/>
    </row>
    <row r="127" spans="1:11" s="36" customFormat="1" ht="16.5" hidden="1" customHeight="1" x14ac:dyDescent="0.25">
      <c r="A127" s="205" t="s">
        <v>55</v>
      </c>
      <c r="B127" s="206"/>
      <c r="C127" s="207"/>
      <c r="D127" s="184">
        <v>10500</v>
      </c>
      <c r="E127" s="185"/>
      <c r="F127" s="184">
        <f t="shared" si="29"/>
        <v>10500</v>
      </c>
      <c r="G127" s="185"/>
      <c r="H127" s="12"/>
      <c r="I127" s="202"/>
      <c r="J127" s="203"/>
      <c r="K127" s="204"/>
    </row>
    <row r="128" spans="1:11" x14ac:dyDescent="0.25">
      <c r="A128" s="229" t="s">
        <v>11</v>
      </c>
      <c r="B128" s="229"/>
      <c r="C128" s="229"/>
      <c r="D128" s="230">
        <f>D102+D103+D104+D107+D108+D114+D116</f>
        <v>88662.66</v>
      </c>
      <c r="E128" s="231"/>
      <c r="F128" s="264">
        <f>F102+F103+F104+F107+F108+F114+F116</f>
        <v>88662.66</v>
      </c>
      <c r="G128" s="265"/>
      <c r="H128" s="31">
        <f>H102+H103+H104+H107+H108+H114+H117+H120</f>
        <v>0</v>
      </c>
      <c r="I128" s="208"/>
      <c r="J128" s="208"/>
      <c r="K128" s="208"/>
    </row>
    <row r="129" spans="1:11" ht="12" customHeight="1" x14ac:dyDescent="0.25">
      <c r="A129" s="28"/>
      <c r="B129" s="28"/>
      <c r="C129" s="28"/>
      <c r="D129" s="49"/>
      <c r="E129" s="49"/>
      <c r="F129" s="28"/>
      <c r="G129" s="28"/>
      <c r="H129" s="28"/>
      <c r="I129" s="28"/>
      <c r="J129" s="28"/>
      <c r="K129" s="28"/>
    </row>
    <row r="130" spans="1:11" ht="12" customHeight="1" x14ac:dyDescent="0.25">
      <c r="A130" s="38"/>
      <c r="B130" s="38"/>
      <c r="C130" s="38"/>
      <c r="D130" s="49"/>
      <c r="E130" s="49"/>
      <c r="F130" s="38"/>
      <c r="G130" s="38"/>
      <c r="H130" s="38"/>
      <c r="I130" s="38"/>
      <c r="J130" s="38"/>
      <c r="K130" s="38"/>
    </row>
    <row r="131" spans="1:11" x14ac:dyDescent="0.25">
      <c r="A131" s="325" t="s">
        <v>47</v>
      </c>
      <c r="B131" s="325"/>
      <c r="C131" s="325"/>
      <c r="D131" s="325"/>
      <c r="E131" s="325"/>
      <c r="F131" s="325"/>
      <c r="G131" s="325"/>
      <c r="H131" s="325"/>
      <c r="I131" s="325"/>
      <c r="J131" s="325"/>
      <c r="K131" s="325"/>
    </row>
    <row r="132" spans="1:11" ht="8.25" customHeight="1" x14ac:dyDescent="0.25">
      <c r="A132" s="269"/>
      <c r="B132" s="269"/>
      <c r="C132" s="269"/>
      <c r="D132" s="269"/>
      <c r="E132" s="269"/>
      <c r="F132" s="269"/>
      <c r="G132" s="269"/>
      <c r="H132" s="269"/>
      <c r="I132" s="269"/>
      <c r="J132" s="269"/>
      <c r="K132" s="269"/>
    </row>
    <row r="133" spans="1:11" x14ac:dyDescent="0.25">
      <c r="A133" s="208"/>
      <c r="B133" s="208"/>
      <c r="C133" s="208"/>
      <c r="D133" s="247" t="s">
        <v>5</v>
      </c>
      <c r="E133" s="247"/>
      <c r="F133" s="248" t="s">
        <v>6</v>
      </c>
      <c r="G133" s="248"/>
      <c r="H133" s="39" t="s">
        <v>14</v>
      </c>
      <c r="I133" s="249" t="s">
        <v>13</v>
      </c>
      <c r="J133" s="250"/>
      <c r="K133" s="251"/>
    </row>
    <row r="134" spans="1:11" s="33" customFormat="1" ht="16.5" customHeight="1" x14ac:dyDescent="0.25">
      <c r="A134" s="197" t="s">
        <v>19</v>
      </c>
      <c r="B134" s="198"/>
      <c r="C134" s="199"/>
      <c r="D134" s="210">
        <f>SUM(D135:E139)</f>
        <v>1848213.93</v>
      </c>
      <c r="E134" s="211"/>
      <c r="F134" s="200">
        <f>SUM(F135:G139)</f>
        <v>1848213.93</v>
      </c>
      <c r="G134" s="201"/>
      <c r="H134" s="35"/>
      <c r="I134" s="194"/>
      <c r="J134" s="195"/>
      <c r="K134" s="196"/>
    </row>
    <row r="135" spans="1:11" s="33" customFormat="1" ht="30" customHeight="1" x14ac:dyDescent="0.25">
      <c r="A135" s="181" t="s">
        <v>107</v>
      </c>
      <c r="B135" s="266"/>
      <c r="C135" s="267"/>
      <c r="D135" s="184">
        <v>99743</v>
      </c>
      <c r="E135" s="268"/>
      <c r="F135" s="186">
        <f>D135+H135</f>
        <v>99743</v>
      </c>
      <c r="G135" s="193"/>
      <c r="H135" s="16"/>
      <c r="I135" s="261"/>
      <c r="J135" s="262"/>
      <c r="K135" s="263"/>
    </row>
    <row r="136" spans="1:11" s="33" customFormat="1" ht="30" customHeight="1" x14ac:dyDescent="0.25">
      <c r="A136" s="181" t="s">
        <v>108</v>
      </c>
      <c r="B136" s="191"/>
      <c r="C136" s="192"/>
      <c r="D136" s="184">
        <v>50614</v>
      </c>
      <c r="E136" s="185"/>
      <c r="F136" s="186">
        <f t="shared" ref="F136:F139" si="31">D136+H136</f>
        <v>50614</v>
      </c>
      <c r="G136" s="193"/>
      <c r="H136" s="16"/>
      <c r="I136" s="194"/>
      <c r="J136" s="195"/>
      <c r="K136" s="196"/>
    </row>
    <row r="137" spans="1:11" s="33" customFormat="1" ht="30" customHeight="1" x14ac:dyDescent="0.25">
      <c r="A137" s="181" t="s">
        <v>109</v>
      </c>
      <c r="B137" s="191"/>
      <c r="C137" s="192"/>
      <c r="D137" s="184">
        <v>99900</v>
      </c>
      <c r="E137" s="185"/>
      <c r="F137" s="186">
        <f t="shared" ref="F137:F138" si="32">D137+H137</f>
        <v>99900</v>
      </c>
      <c r="G137" s="193"/>
      <c r="H137" s="16"/>
      <c r="I137" s="194"/>
      <c r="J137" s="195"/>
      <c r="K137" s="196"/>
    </row>
    <row r="138" spans="1:11" s="33" customFormat="1" ht="30" customHeight="1" x14ac:dyDescent="0.25">
      <c r="A138" s="181" t="s">
        <v>70</v>
      </c>
      <c r="B138" s="191"/>
      <c r="C138" s="192"/>
      <c r="D138" s="184">
        <v>99743</v>
      </c>
      <c r="E138" s="185"/>
      <c r="F138" s="186">
        <f t="shared" si="32"/>
        <v>99743</v>
      </c>
      <c r="G138" s="193"/>
      <c r="H138" s="16"/>
      <c r="I138" s="194"/>
      <c r="J138" s="195"/>
      <c r="K138" s="196"/>
    </row>
    <row r="139" spans="1:11" s="33" customFormat="1" ht="30" customHeight="1" x14ac:dyDescent="0.25">
      <c r="A139" s="181" t="s">
        <v>117</v>
      </c>
      <c r="B139" s="191"/>
      <c r="C139" s="192"/>
      <c r="D139" s="184">
        <v>1498213.93</v>
      </c>
      <c r="E139" s="185"/>
      <c r="F139" s="186">
        <f t="shared" si="31"/>
        <v>1498213.93</v>
      </c>
      <c r="G139" s="193"/>
      <c r="H139" s="16"/>
      <c r="I139" s="194"/>
      <c r="J139" s="195"/>
      <c r="K139" s="196"/>
    </row>
    <row r="140" spans="1:11" x14ac:dyDescent="0.25">
      <c r="A140" s="229" t="s">
        <v>11</v>
      </c>
      <c r="B140" s="229"/>
      <c r="C140" s="229"/>
      <c r="D140" s="230">
        <f>D134</f>
        <v>1848213.93</v>
      </c>
      <c r="E140" s="231"/>
      <c r="F140" s="264">
        <f>F134</f>
        <v>1848213.93</v>
      </c>
      <c r="G140" s="265"/>
      <c r="H140" s="40"/>
      <c r="I140" s="208"/>
      <c r="J140" s="208"/>
      <c r="K140" s="208"/>
    </row>
    <row r="141" spans="1:11" ht="45" customHeight="1" x14ac:dyDescent="0.25">
      <c r="A141" s="260" t="s">
        <v>27</v>
      </c>
      <c r="B141" s="260"/>
      <c r="C141" s="260"/>
      <c r="D141" s="260"/>
      <c r="E141" s="260"/>
      <c r="F141" s="260"/>
      <c r="G141" s="260"/>
      <c r="H141" s="260"/>
      <c r="I141" s="260"/>
      <c r="J141" s="260"/>
      <c r="K141" s="260"/>
    </row>
    <row r="142" spans="1:11" ht="30.75" customHeight="1" x14ac:dyDescent="0.25">
      <c r="A142" s="260" t="s">
        <v>110</v>
      </c>
      <c r="B142" s="260"/>
      <c r="C142" s="260"/>
      <c r="D142" s="260"/>
      <c r="E142" s="260"/>
      <c r="F142" s="260"/>
      <c r="G142" s="260"/>
      <c r="H142" s="260"/>
      <c r="I142" s="260"/>
      <c r="J142" s="260"/>
      <c r="K142" s="260"/>
    </row>
    <row r="143" spans="1:11" ht="20.25" customHeight="1" x14ac:dyDescent="0.25">
      <c r="A143" s="28"/>
      <c r="B143" s="28"/>
      <c r="C143" s="28"/>
      <c r="D143" s="49"/>
      <c r="E143" s="49"/>
      <c r="F143" s="28"/>
      <c r="G143" s="28"/>
      <c r="H143" s="28"/>
      <c r="I143" s="28"/>
      <c r="J143" s="28"/>
      <c r="K143" s="28"/>
    </row>
    <row r="144" spans="1:11" ht="65.25" customHeight="1" x14ac:dyDescent="0.25">
      <c r="A144" s="257" t="s">
        <v>111</v>
      </c>
      <c r="B144" s="258"/>
      <c r="C144" s="258"/>
      <c r="D144" s="258"/>
      <c r="E144" s="258"/>
      <c r="F144" s="258"/>
      <c r="G144" s="258"/>
      <c r="H144" s="258"/>
      <c r="I144" s="258"/>
      <c r="J144" s="259"/>
    </row>
    <row r="145" spans="1:11" ht="41.25" customHeight="1" x14ac:dyDescent="0.25">
      <c r="A145" s="260" t="s">
        <v>27</v>
      </c>
      <c r="B145" s="260"/>
      <c r="C145" s="260"/>
      <c r="D145" s="260"/>
      <c r="E145" s="260"/>
      <c r="F145" s="260"/>
      <c r="G145" s="260"/>
      <c r="H145" s="260"/>
      <c r="I145" s="260"/>
      <c r="J145" s="260"/>
      <c r="K145" s="260"/>
    </row>
    <row r="146" spans="1:11" ht="20.25" customHeight="1" x14ac:dyDescent="0.25">
      <c r="A146" s="260" t="s">
        <v>112</v>
      </c>
      <c r="B146" s="260"/>
      <c r="C146" s="260"/>
      <c r="D146" s="260"/>
      <c r="E146" s="260"/>
      <c r="F146" s="260"/>
      <c r="G146" s="260"/>
      <c r="H146" s="260"/>
      <c r="I146" s="260"/>
      <c r="J146" s="260"/>
      <c r="K146" s="260"/>
    </row>
    <row r="147" spans="1:11" ht="65.25" customHeight="1" x14ac:dyDescent="0.25">
      <c r="A147" s="257" t="s">
        <v>113</v>
      </c>
      <c r="B147" s="258"/>
      <c r="C147" s="258"/>
      <c r="D147" s="258"/>
      <c r="E147" s="258"/>
      <c r="F147" s="258"/>
      <c r="G147" s="258"/>
      <c r="H147" s="258"/>
      <c r="I147" s="258"/>
      <c r="J147" s="259"/>
    </row>
    <row r="148" spans="1:11" ht="43.5" customHeight="1" x14ac:dyDescent="0.25">
      <c r="A148" s="260" t="s">
        <v>27</v>
      </c>
      <c r="B148" s="260"/>
      <c r="C148" s="260"/>
      <c r="D148" s="260"/>
      <c r="E148" s="260"/>
      <c r="F148" s="260"/>
      <c r="G148" s="260"/>
      <c r="H148" s="260"/>
      <c r="I148" s="260"/>
      <c r="J148" s="260"/>
      <c r="K148" s="260"/>
    </row>
    <row r="149" spans="1:11" ht="20.25" customHeight="1" x14ac:dyDescent="0.25">
      <c r="A149" s="260" t="s">
        <v>114</v>
      </c>
      <c r="B149" s="260"/>
      <c r="C149" s="260"/>
      <c r="D149" s="260"/>
      <c r="E149" s="260"/>
      <c r="F149" s="260"/>
      <c r="G149" s="260"/>
      <c r="H149" s="260"/>
      <c r="I149" s="260"/>
      <c r="J149" s="260"/>
      <c r="K149" s="260"/>
    </row>
    <row r="150" spans="1:11" ht="20.25" customHeight="1" x14ac:dyDescent="0.25">
      <c r="A150" s="41"/>
      <c r="B150" s="41"/>
      <c r="C150" s="41"/>
      <c r="D150" s="49"/>
      <c r="E150" s="49"/>
      <c r="F150" s="41"/>
      <c r="G150" s="41"/>
      <c r="H150" s="41"/>
      <c r="I150" s="41"/>
      <c r="J150" s="41"/>
      <c r="K150" s="41"/>
    </row>
    <row r="151" spans="1:11" ht="20.25" customHeight="1" x14ac:dyDescent="0.25">
      <c r="A151" s="41"/>
      <c r="B151" s="41"/>
      <c r="C151" s="41"/>
      <c r="D151" s="49"/>
      <c r="E151" s="49"/>
      <c r="F151" s="41"/>
      <c r="G151" s="41"/>
      <c r="H151" s="41"/>
      <c r="I151" s="41"/>
      <c r="J151" s="41"/>
      <c r="K151" s="41"/>
    </row>
    <row r="152" spans="1:11" ht="20.25" customHeight="1" x14ac:dyDescent="0.25">
      <c r="A152" s="41"/>
      <c r="B152" s="41"/>
      <c r="C152" s="41"/>
      <c r="D152" s="49"/>
      <c r="E152" s="49"/>
      <c r="F152" s="41"/>
      <c r="G152" s="41"/>
      <c r="H152" s="41"/>
      <c r="I152" s="41"/>
      <c r="J152" s="41"/>
      <c r="K152" s="41"/>
    </row>
    <row r="153" spans="1:11" ht="15" customHeight="1" x14ac:dyDescent="0.25">
      <c r="A153" s="270"/>
      <c r="B153" s="270"/>
      <c r="C153" s="270"/>
      <c r="D153" s="270"/>
      <c r="E153" s="270"/>
      <c r="F153" s="270"/>
      <c r="G153" s="270"/>
      <c r="H153" s="270"/>
      <c r="I153" s="270"/>
      <c r="J153" s="270"/>
      <c r="K153" s="270"/>
    </row>
    <row r="154" spans="1:11" ht="117.75" customHeight="1" x14ac:dyDescent="0.25">
      <c r="A154" s="260" t="s">
        <v>127</v>
      </c>
      <c r="B154" s="260"/>
      <c r="C154" s="260"/>
      <c r="D154" s="260"/>
      <c r="E154" s="260"/>
      <c r="F154" s="260"/>
      <c r="G154" s="260"/>
      <c r="H154" s="260"/>
      <c r="I154" s="260"/>
      <c r="J154" s="260"/>
      <c r="K154" s="260"/>
    </row>
    <row r="155" spans="1:11" x14ac:dyDescent="0.25">
      <c r="A155" s="269"/>
      <c r="B155" s="269"/>
      <c r="C155" s="269"/>
      <c r="D155" s="269"/>
      <c r="E155" s="269"/>
      <c r="F155" s="269"/>
      <c r="G155" s="269"/>
      <c r="H155" s="269"/>
      <c r="I155" s="269"/>
      <c r="J155" s="269"/>
      <c r="K155" s="269"/>
    </row>
    <row r="156" spans="1:11" x14ac:dyDescent="0.25">
      <c r="A156" s="269"/>
      <c r="B156" s="269"/>
      <c r="C156" s="269"/>
      <c r="D156" s="269"/>
      <c r="E156" s="269"/>
      <c r="F156" s="269"/>
      <c r="G156" s="269"/>
      <c r="H156" s="269"/>
      <c r="I156" s="269"/>
      <c r="J156" s="269"/>
      <c r="K156" s="269"/>
    </row>
    <row r="157" spans="1:11" x14ac:dyDescent="0.25">
      <c r="A157" s="269"/>
      <c r="B157" s="269"/>
      <c r="C157" s="269"/>
      <c r="D157" s="269"/>
      <c r="E157" s="269"/>
      <c r="F157" s="269"/>
      <c r="G157" s="269"/>
      <c r="H157" s="269"/>
      <c r="I157" s="269"/>
      <c r="J157" s="269"/>
      <c r="K157" s="269"/>
    </row>
    <row r="158" spans="1:11" x14ac:dyDescent="0.25">
      <c r="A158" s="269"/>
      <c r="B158" s="269"/>
      <c r="C158" s="269"/>
      <c r="D158" s="269"/>
      <c r="E158" s="269"/>
      <c r="F158" s="269"/>
      <c r="G158" s="269"/>
      <c r="H158" s="269"/>
      <c r="I158" s="269"/>
      <c r="J158" s="269"/>
      <c r="K158" s="269"/>
    </row>
    <row r="159" spans="1:11" x14ac:dyDescent="0.25">
      <c r="A159" s="269"/>
      <c r="B159" s="269"/>
      <c r="C159" s="269"/>
      <c r="D159" s="269"/>
      <c r="E159" s="269"/>
      <c r="F159" s="269"/>
      <c r="G159" s="269"/>
      <c r="H159" s="269"/>
      <c r="I159" s="269"/>
      <c r="J159" s="269"/>
      <c r="K159" s="269"/>
    </row>
    <row r="160" spans="1:11" x14ac:dyDescent="0.25">
      <c r="A160" s="269"/>
      <c r="B160" s="269"/>
      <c r="C160" s="269"/>
      <c r="D160" s="269"/>
      <c r="E160" s="269"/>
      <c r="F160" s="269"/>
      <c r="G160" s="269"/>
      <c r="H160" s="269"/>
      <c r="I160" s="269"/>
      <c r="J160" s="269"/>
      <c r="K160" s="269"/>
    </row>
    <row r="161" spans="1:11" x14ac:dyDescent="0.25">
      <c r="A161" s="269"/>
      <c r="B161" s="269"/>
      <c r="C161" s="269"/>
      <c r="D161" s="269"/>
      <c r="E161" s="269"/>
      <c r="F161" s="269"/>
      <c r="G161" s="269"/>
      <c r="H161" s="269"/>
      <c r="I161" s="269"/>
      <c r="J161" s="269"/>
      <c r="K161" s="269"/>
    </row>
    <row r="162" spans="1:11" x14ac:dyDescent="0.25">
      <c r="A162" s="269"/>
      <c r="B162" s="269"/>
      <c r="C162" s="269"/>
      <c r="D162" s="269"/>
      <c r="E162" s="269"/>
      <c r="F162" s="269"/>
      <c r="G162" s="269"/>
      <c r="H162" s="269"/>
      <c r="I162" s="269"/>
      <c r="J162" s="269"/>
      <c r="K162" s="269"/>
    </row>
    <row r="163" spans="1:11" x14ac:dyDescent="0.25">
      <c r="A163" s="269"/>
      <c r="B163" s="269"/>
      <c r="C163" s="269"/>
      <c r="D163" s="269"/>
      <c r="E163" s="269"/>
      <c r="F163" s="269"/>
      <c r="G163" s="269"/>
      <c r="H163" s="269"/>
      <c r="I163" s="269"/>
      <c r="J163" s="269"/>
      <c r="K163" s="269"/>
    </row>
  </sheetData>
  <mergeCells count="481">
    <mergeCell ref="A125:C125"/>
    <mergeCell ref="D125:E125"/>
    <mergeCell ref="F125:G125"/>
    <mergeCell ref="I125:K125"/>
    <mergeCell ref="A126:C126"/>
    <mergeCell ref="A138:C138"/>
    <mergeCell ref="D138:E138"/>
    <mergeCell ref="F138:G138"/>
    <mergeCell ref="I138:K138"/>
    <mergeCell ref="A134:C134"/>
    <mergeCell ref="D134:E134"/>
    <mergeCell ref="I134:K134"/>
    <mergeCell ref="D127:E127"/>
    <mergeCell ref="F127:G127"/>
    <mergeCell ref="I127:K127"/>
    <mergeCell ref="A128:C128"/>
    <mergeCell ref="D128:E128"/>
    <mergeCell ref="F128:G128"/>
    <mergeCell ref="I128:K128"/>
    <mergeCell ref="A127:C127"/>
    <mergeCell ref="A132:K132"/>
    <mergeCell ref="A133:C133"/>
    <mergeCell ref="D133:E133"/>
    <mergeCell ref="F133:G133"/>
    <mergeCell ref="I133:K133"/>
    <mergeCell ref="A131:K131"/>
    <mergeCell ref="F134:G134"/>
    <mergeCell ref="D95:E95"/>
    <mergeCell ref="F95:G95"/>
    <mergeCell ref="I95:K95"/>
    <mergeCell ref="A99:K99"/>
    <mergeCell ref="A101:C101"/>
    <mergeCell ref="A103:C103"/>
    <mergeCell ref="D103:E103"/>
    <mergeCell ref="F103:G103"/>
    <mergeCell ref="I103:K103"/>
    <mergeCell ref="A102:C102"/>
    <mergeCell ref="F96:G96"/>
    <mergeCell ref="I96:K96"/>
    <mergeCell ref="D110:E110"/>
    <mergeCell ref="F110:G110"/>
    <mergeCell ref="I110:K110"/>
    <mergeCell ref="A116:C116"/>
    <mergeCell ref="D116:E116"/>
    <mergeCell ref="F121:G121"/>
    <mergeCell ref="I121:K121"/>
    <mergeCell ref="F116:G116"/>
    <mergeCell ref="I116:K116"/>
    <mergeCell ref="F90:G90"/>
    <mergeCell ref="I90:K90"/>
    <mergeCell ref="A86:C86"/>
    <mergeCell ref="D86:E86"/>
    <mergeCell ref="F86:G86"/>
    <mergeCell ref="I86:K86"/>
    <mergeCell ref="F77:G77"/>
    <mergeCell ref="F85:G85"/>
    <mergeCell ref="I85:K85"/>
    <mergeCell ref="A87:C87"/>
    <mergeCell ref="A83:C83"/>
    <mergeCell ref="D83:E83"/>
    <mergeCell ref="F83:G83"/>
    <mergeCell ref="I83:K83"/>
    <mergeCell ref="D80:E80"/>
    <mergeCell ref="F80:G80"/>
    <mergeCell ref="I80:K80"/>
    <mergeCell ref="A81:C81"/>
    <mergeCell ref="D81:E81"/>
    <mergeCell ref="F81:G81"/>
    <mergeCell ref="I81:K81"/>
    <mergeCell ref="A79:C79"/>
    <mergeCell ref="D79:E79"/>
    <mergeCell ref="F79:G79"/>
    <mergeCell ref="D64:E64"/>
    <mergeCell ref="F64:G64"/>
    <mergeCell ref="I64:K64"/>
    <mergeCell ref="A66:C66"/>
    <mergeCell ref="D66:E66"/>
    <mergeCell ref="F66:G66"/>
    <mergeCell ref="I66:K66"/>
    <mergeCell ref="A65:C65"/>
    <mergeCell ref="D65:E65"/>
    <mergeCell ref="F65:G65"/>
    <mergeCell ref="I65:K65"/>
    <mergeCell ref="A30:C30"/>
    <mergeCell ref="D30:E30"/>
    <mergeCell ref="F30:G30"/>
    <mergeCell ref="I30:K30"/>
    <mergeCell ref="A28:C28"/>
    <mergeCell ref="D28:E28"/>
    <mergeCell ref="F28:G28"/>
    <mergeCell ref="I28:K28"/>
    <mergeCell ref="A29:C29"/>
    <mergeCell ref="D29:E29"/>
    <mergeCell ref="F29:G29"/>
    <mergeCell ref="I29:K29"/>
    <mergeCell ref="A18:C18"/>
    <mergeCell ref="D18:E18"/>
    <mergeCell ref="F18:G18"/>
    <mergeCell ref="H18:J18"/>
    <mergeCell ref="A19:C19"/>
    <mergeCell ref="D19:E19"/>
    <mergeCell ref="F19:G19"/>
    <mergeCell ref="H19:J19"/>
    <mergeCell ref="A2:J2"/>
    <mergeCell ref="A3:J3"/>
    <mergeCell ref="A4:J4"/>
    <mergeCell ref="A5:I5"/>
    <mergeCell ref="A6:J6"/>
    <mergeCell ref="A10:J10"/>
    <mergeCell ref="A7:J7"/>
    <mergeCell ref="A8:I8"/>
    <mergeCell ref="A9:I9"/>
    <mergeCell ref="A14:J14"/>
    <mergeCell ref="A15:J15"/>
    <mergeCell ref="A17:C17"/>
    <mergeCell ref="D17:E17"/>
    <mergeCell ref="F17:G17"/>
    <mergeCell ref="H17:J17"/>
    <mergeCell ref="A33:C33"/>
    <mergeCell ref="D33:E33"/>
    <mergeCell ref="F33:G33"/>
    <mergeCell ref="I33:K33"/>
    <mergeCell ref="A34:C34"/>
    <mergeCell ref="D34:E34"/>
    <mergeCell ref="F34:G34"/>
    <mergeCell ref="I34:K34"/>
    <mergeCell ref="A11:J11"/>
    <mergeCell ref="F22:G22"/>
    <mergeCell ref="H22:J22"/>
    <mergeCell ref="A24:J24"/>
    <mergeCell ref="A26:J26"/>
    <mergeCell ref="A20:C20"/>
    <mergeCell ref="D20:E20"/>
    <mergeCell ref="F20:G20"/>
    <mergeCell ref="H20:J20"/>
    <mergeCell ref="A21:C21"/>
    <mergeCell ref="D21:E21"/>
    <mergeCell ref="F21:G21"/>
    <mergeCell ref="H21:J21"/>
    <mergeCell ref="A22:C22"/>
    <mergeCell ref="D22:E22"/>
    <mergeCell ref="A12:J12"/>
    <mergeCell ref="A50:C50"/>
    <mergeCell ref="D50:E50"/>
    <mergeCell ref="F50:G50"/>
    <mergeCell ref="I50:K50"/>
    <mergeCell ref="A38:C38"/>
    <mergeCell ref="D38:E38"/>
    <mergeCell ref="F38:G38"/>
    <mergeCell ref="I38:K38"/>
    <mergeCell ref="A40:C40"/>
    <mergeCell ref="D40:E40"/>
    <mergeCell ref="F40:G40"/>
    <mergeCell ref="I40:K40"/>
    <mergeCell ref="A46:C46"/>
    <mergeCell ref="D46:E46"/>
    <mergeCell ref="F46:G46"/>
    <mergeCell ref="I46:K46"/>
    <mergeCell ref="A48:C48"/>
    <mergeCell ref="D48:E48"/>
    <mergeCell ref="F48:G48"/>
    <mergeCell ref="I48:K48"/>
    <mergeCell ref="A42:C42"/>
    <mergeCell ref="D42:E42"/>
    <mergeCell ref="F42:G42"/>
    <mergeCell ref="I42:K42"/>
    <mergeCell ref="A54:C54"/>
    <mergeCell ref="D54:E54"/>
    <mergeCell ref="F54:G54"/>
    <mergeCell ref="I54:K54"/>
    <mergeCell ref="A43:C43"/>
    <mergeCell ref="D43:E43"/>
    <mergeCell ref="F43:G43"/>
    <mergeCell ref="I43:K43"/>
    <mergeCell ref="A31:C31"/>
    <mergeCell ref="D31:E31"/>
    <mergeCell ref="F31:G31"/>
    <mergeCell ref="I31:K31"/>
    <mergeCell ref="A36:C36"/>
    <mergeCell ref="D36:E36"/>
    <mergeCell ref="F36:G36"/>
    <mergeCell ref="I36:K36"/>
    <mergeCell ref="A35:C35"/>
    <mergeCell ref="D35:E35"/>
    <mergeCell ref="F35:G35"/>
    <mergeCell ref="I35:K35"/>
    <mergeCell ref="A32:C32"/>
    <mergeCell ref="D32:E32"/>
    <mergeCell ref="F32:G32"/>
    <mergeCell ref="I32:K32"/>
    <mergeCell ref="A59:C59"/>
    <mergeCell ref="D59:E59"/>
    <mergeCell ref="F59:G59"/>
    <mergeCell ref="I59:K59"/>
    <mergeCell ref="A61:C61"/>
    <mergeCell ref="D61:E61"/>
    <mergeCell ref="F61:G61"/>
    <mergeCell ref="I61:K61"/>
    <mergeCell ref="A51:C51"/>
    <mergeCell ref="D51:E51"/>
    <mergeCell ref="F51:G51"/>
    <mergeCell ref="I51:K51"/>
    <mergeCell ref="A53:C53"/>
    <mergeCell ref="D53:E53"/>
    <mergeCell ref="F53:G53"/>
    <mergeCell ref="I53:K53"/>
    <mergeCell ref="A52:C52"/>
    <mergeCell ref="D52:E52"/>
    <mergeCell ref="F52:G52"/>
    <mergeCell ref="I52:K52"/>
    <mergeCell ref="A55:C55"/>
    <mergeCell ref="D55:E55"/>
    <mergeCell ref="F55:G55"/>
    <mergeCell ref="I55:K55"/>
    <mergeCell ref="A58:C58"/>
    <mergeCell ref="D58:E58"/>
    <mergeCell ref="F58:G58"/>
    <mergeCell ref="I58:K58"/>
    <mergeCell ref="A56:C56"/>
    <mergeCell ref="D56:E56"/>
    <mergeCell ref="F56:G56"/>
    <mergeCell ref="I56:K56"/>
    <mergeCell ref="A57:C57"/>
    <mergeCell ref="D57:E57"/>
    <mergeCell ref="F57:G57"/>
    <mergeCell ref="I57:K57"/>
    <mergeCell ref="A60:C60"/>
    <mergeCell ref="D60:E60"/>
    <mergeCell ref="F60:G60"/>
    <mergeCell ref="I60:K60"/>
    <mergeCell ref="A72:C72"/>
    <mergeCell ref="D72:E72"/>
    <mergeCell ref="F72:G72"/>
    <mergeCell ref="I72:K72"/>
    <mergeCell ref="D70:E70"/>
    <mergeCell ref="F70:G70"/>
    <mergeCell ref="I70:K70"/>
    <mergeCell ref="A71:C71"/>
    <mergeCell ref="D71:E71"/>
    <mergeCell ref="F71:G71"/>
    <mergeCell ref="I71:K71"/>
    <mergeCell ref="A62:C62"/>
    <mergeCell ref="D62:E62"/>
    <mergeCell ref="F62:G62"/>
    <mergeCell ref="I62:K62"/>
    <mergeCell ref="A63:C63"/>
    <mergeCell ref="D63:E63"/>
    <mergeCell ref="F63:G63"/>
    <mergeCell ref="I63:K63"/>
    <mergeCell ref="A64:C64"/>
    <mergeCell ref="A67:C67"/>
    <mergeCell ref="D67:E67"/>
    <mergeCell ref="F67:G67"/>
    <mergeCell ref="I67:K67"/>
    <mergeCell ref="A75:C75"/>
    <mergeCell ref="D75:E75"/>
    <mergeCell ref="F75:G75"/>
    <mergeCell ref="I75:K75"/>
    <mergeCell ref="A74:C74"/>
    <mergeCell ref="F68:G68"/>
    <mergeCell ref="I68:K68"/>
    <mergeCell ref="F73:G73"/>
    <mergeCell ref="D74:E74"/>
    <mergeCell ref="F74:G74"/>
    <mergeCell ref="I74:K74"/>
    <mergeCell ref="I73:K73"/>
    <mergeCell ref="D93:E93"/>
    <mergeCell ref="F93:G93"/>
    <mergeCell ref="I93:K93"/>
    <mergeCell ref="A94:C94"/>
    <mergeCell ref="D94:E94"/>
    <mergeCell ref="F94:G94"/>
    <mergeCell ref="I94:K94"/>
    <mergeCell ref="A95:C95"/>
    <mergeCell ref="D87:E87"/>
    <mergeCell ref="F87:G87"/>
    <mergeCell ref="A92:C92"/>
    <mergeCell ref="D92:E92"/>
    <mergeCell ref="F92:G92"/>
    <mergeCell ref="I92:K92"/>
    <mergeCell ref="A91:C91"/>
    <mergeCell ref="D91:E91"/>
    <mergeCell ref="F91:G91"/>
    <mergeCell ref="I91:K91"/>
    <mergeCell ref="A89:C89"/>
    <mergeCell ref="D89:E89"/>
    <mergeCell ref="F89:G89"/>
    <mergeCell ref="I89:K89"/>
    <mergeCell ref="A90:C90"/>
    <mergeCell ref="D90:E90"/>
    <mergeCell ref="A139:C139"/>
    <mergeCell ref="D139:E139"/>
    <mergeCell ref="F139:G139"/>
    <mergeCell ref="I139:K139"/>
    <mergeCell ref="D135:E135"/>
    <mergeCell ref="F135:G135"/>
    <mergeCell ref="A161:K161"/>
    <mergeCell ref="A162:K162"/>
    <mergeCell ref="A163:K163"/>
    <mergeCell ref="A153:K153"/>
    <mergeCell ref="A154:K154"/>
    <mergeCell ref="A155:K155"/>
    <mergeCell ref="A156:K156"/>
    <mergeCell ref="A157:K157"/>
    <mergeCell ref="A158:K158"/>
    <mergeCell ref="A159:K159"/>
    <mergeCell ref="A160:K160"/>
    <mergeCell ref="D118:E118"/>
    <mergeCell ref="A120:C120"/>
    <mergeCell ref="D114:E114"/>
    <mergeCell ref="D120:E120"/>
    <mergeCell ref="F120:G120"/>
    <mergeCell ref="I114:K114"/>
    <mergeCell ref="A147:J147"/>
    <mergeCell ref="A148:K148"/>
    <mergeCell ref="A149:K149"/>
    <mergeCell ref="A141:K141"/>
    <mergeCell ref="A142:K142"/>
    <mergeCell ref="I135:K135"/>
    <mergeCell ref="A145:K145"/>
    <mergeCell ref="A146:K146"/>
    <mergeCell ref="A136:C136"/>
    <mergeCell ref="D136:E136"/>
    <mergeCell ref="A144:J144"/>
    <mergeCell ref="A140:C140"/>
    <mergeCell ref="D140:E140"/>
    <mergeCell ref="F140:G140"/>
    <mergeCell ref="I140:K140"/>
    <mergeCell ref="A135:C135"/>
    <mergeCell ref="F136:G136"/>
    <mergeCell ref="I136:K136"/>
    <mergeCell ref="D102:E102"/>
    <mergeCell ref="A73:C73"/>
    <mergeCell ref="D73:E73"/>
    <mergeCell ref="A68:C68"/>
    <mergeCell ref="D68:E68"/>
    <mergeCell ref="I76:K76"/>
    <mergeCell ref="A77:C77"/>
    <mergeCell ref="D77:E77"/>
    <mergeCell ref="A78:C78"/>
    <mergeCell ref="D78:E78"/>
    <mergeCell ref="F78:G78"/>
    <mergeCell ref="I78:K78"/>
    <mergeCell ref="F102:G102"/>
    <mergeCell ref="I102:K102"/>
    <mergeCell ref="D101:E101"/>
    <mergeCell ref="F101:G101"/>
    <mergeCell ref="I101:K101"/>
    <mergeCell ref="D85:E85"/>
    <mergeCell ref="A69:C69"/>
    <mergeCell ref="D69:E69"/>
    <mergeCell ref="F69:G69"/>
    <mergeCell ref="I69:K69"/>
    <mergeCell ref="A70:C70"/>
    <mergeCell ref="A93:C93"/>
    <mergeCell ref="A104:C104"/>
    <mergeCell ref="D123:E123"/>
    <mergeCell ref="F123:G123"/>
    <mergeCell ref="I123:K123"/>
    <mergeCell ref="F115:G115"/>
    <mergeCell ref="I115:K115"/>
    <mergeCell ref="A123:C123"/>
    <mergeCell ref="I117:K117"/>
    <mergeCell ref="A118:C118"/>
    <mergeCell ref="A122:C122"/>
    <mergeCell ref="D122:E122"/>
    <mergeCell ref="F122:G122"/>
    <mergeCell ref="I122:K122"/>
    <mergeCell ref="A119:C119"/>
    <mergeCell ref="D119:E119"/>
    <mergeCell ref="F119:G119"/>
    <mergeCell ref="I119:K119"/>
    <mergeCell ref="A121:C121"/>
    <mergeCell ref="D121:E121"/>
    <mergeCell ref="I120:K120"/>
    <mergeCell ref="F118:G118"/>
    <mergeCell ref="A115:C115"/>
    <mergeCell ref="D115:E115"/>
    <mergeCell ref="I118:K118"/>
    <mergeCell ref="A49:C49"/>
    <mergeCell ref="D49:E49"/>
    <mergeCell ref="F49:G49"/>
    <mergeCell ref="I49:K49"/>
    <mergeCell ref="A84:C84"/>
    <mergeCell ref="D84:E84"/>
    <mergeCell ref="F84:G84"/>
    <mergeCell ref="I84:K84"/>
    <mergeCell ref="A111:C111"/>
    <mergeCell ref="D111:E111"/>
    <mergeCell ref="F111:G111"/>
    <mergeCell ref="I111:K111"/>
    <mergeCell ref="I87:K87"/>
    <mergeCell ref="A96:C96"/>
    <mergeCell ref="D96:E96"/>
    <mergeCell ref="A110:C110"/>
    <mergeCell ref="A85:C85"/>
    <mergeCell ref="A76:C76"/>
    <mergeCell ref="D76:E76"/>
    <mergeCell ref="F76:G76"/>
    <mergeCell ref="D104:E104"/>
    <mergeCell ref="F104:G104"/>
    <mergeCell ref="I104:K104"/>
    <mergeCell ref="A105:C105"/>
    <mergeCell ref="A37:C37"/>
    <mergeCell ref="D37:E37"/>
    <mergeCell ref="F37:G37"/>
    <mergeCell ref="I37:K37"/>
    <mergeCell ref="A47:C47"/>
    <mergeCell ref="D47:E47"/>
    <mergeCell ref="F47:G47"/>
    <mergeCell ref="I47:K47"/>
    <mergeCell ref="A44:C44"/>
    <mergeCell ref="D44:E44"/>
    <mergeCell ref="F44:G44"/>
    <mergeCell ref="I44:K44"/>
    <mergeCell ref="A45:C45"/>
    <mergeCell ref="D45:E45"/>
    <mergeCell ref="F45:G45"/>
    <mergeCell ref="I45:K45"/>
    <mergeCell ref="A41:C41"/>
    <mergeCell ref="D41:E41"/>
    <mergeCell ref="F41:G41"/>
    <mergeCell ref="I41:K41"/>
    <mergeCell ref="A39:C39"/>
    <mergeCell ref="D39:E39"/>
    <mergeCell ref="F39:G39"/>
    <mergeCell ref="I39:K39"/>
    <mergeCell ref="I79:K79"/>
    <mergeCell ref="I77:K77"/>
    <mergeCell ref="A80:C80"/>
    <mergeCell ref="A82:C82"/>
    <mergeCell ref="D82:E82"/>
    <mergeCell ref="F82:G82"/>
    <mergeCell ref="I82:K82"/>
    <mergeCell ref="A88:C88"/>
    <mergeCell ref="D88:E88"/>
    <mergeCell ref="F88:G88"/>
    <mergeCell ref="I88:K88"/>
    <mergeCell ref="A109:C109"/>
    <mergeCell ref="D109:E109"/>
    <mergeCell ref="F109:G109"/>
    <mergeCell ref="I109:K109"/>
    <mergeCell ref="F108:G108"/>
    <mergeCell ref="I108:K108"/>
    <mergeCell ref="D105:E105"/>
    <mergeCell ref="F105:G105"/>
    <mergeCell ref="A108:C108"/>
    <mergeCell ref="D108:E108"/>
    <mergeCell ref="D107:E107"/>
    <mergeCell ref="F107:G107"/>
    <mergeCell ref="I107:K107"/>
    <mergeCell ref="D106:E106"/>
    <mergeCell ref="F106:G106"/>
    <mergeCell ref="I106:K106"/>
    <mergeCell ref="A106:C106"/>
    <mergeCell ref="I105:K105"/>
    <mergeCell ref="A107:C107"/>
    <mergeCell ref="A113:C113"/>
    <mergeCell ref="D113:E113"/>
    <mergeCell ref="F113:G113"/>
    <mergeCell ref="I113:K113"/>
    <mergeCell ref="A112:C112"/>
    <mergeCell ref="D112:E112"/>
    <mergeCell ref="F112:G112"/>
    <mergeCell ref="I112:K112"/>
    <mergeCell ref="A137:C137"/>
    <mergeCell ref="D137:E137"/>
    <mergeCell ref="F137:G137"/>
    <mergeCell ref="I137:K137"/>
    <mergeCell ref="A114:C114"/>
    <mergeCell ref="F114:G114"/>
    <mergeCell ref="A117:C117"/>
    <mergeCell ref="D117:E117"/>
    <mergeCell ref="F117:G117"/>
    <mergeCell ref="D126:E126"/>
    <mergeCell ref="F126:G126"/>
    <mergeCell ref="I126:K126"/>
    <mergeCell ref="A124:C124"/>
    <mergeCell ref="D124:E124"/>
    <mergeCell ref="F124:G124"/>
    <mergeCell ref="I124:K124"/>
  </mergeCells>
  <pageMargins left="0" right="0" top="0" bottom="0" header="0.31496062992125984" footer="0.31496062992125984"/>
  <pageSetup paperSize="9" scale="72" fitToHeight="3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6"/>
  <sheetViews>
    <sheetView topLeftCell="A7" workbookViewId="0">
      <selection activeCell="D29" sqref="D29:E29"/>
    </sheetView>
  </sheetViews>
  <sheetFormatPr defaultRowHeight="15" x14ac:dyDescent="0.25"/>
  <cols>
    <col min="1" max="1" width="17" customWidth="1"/>
    <col min="2" max="2" width="15.42578125" customWidth="1"/>
    <col min="3" max="3" width="17.85546875" customWidth="1"/>
    <col min="4" max="4" width="10" style="45" bestFit="1" customWidth="1"/>
    <col min="5" max="5" width="10.7109375" style="45" customWidth="1"/>
    <col min="7" max="7" width="10.85546875" customWidth="1"/>
    <col min="8" max="8" width="17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317" t="s">
        <v>0</v>
      </c>
      <c r="B2" s="269"/>
      <c r="C2" s="269"/>
      <c r="D2" s="269"/>
      <c r="E2" s="269"/>
      <c r="F2" s="269"/>
      <c r="G2" s="269"/>
      <c r="H2" s="269"/>
      <c r="I2" s="269"/>
      <c r="J2" s="269"/>
    </row>
    <row r="3" spans="1:10" ht="15.75" x14ac:dyDescent="0.25">
      <c r="A3" s="317" t="s">
        <v>1</v>
      </c>
      <c r="B3" s="269"/>
      <c r="C3" s="269"/>
      <c r="D3" s="269"/>
      <c r="E3" s="269"/>
      <c r="F3" s="269"/>
      <c r="G3" s="269"/>
      <c r="H3" s="269"/>
      <c r="I3" s="269"/>
      <c r="J3" s="269"/>
    </row>
    <row r="4" spans="1:10" ht="15.75" x14ac:dyDescent="0.25">
      <c r="A4" s="317" t="s">
        <v>2</v>
      </c>
      <c r="B4" s="269"/>
      <c r="C4" s="269"/>
      <c r="D4" s="269"/>
      <c r="E4" s="269"/>
      <c r="F4" s="269"/>
      <c r="G4" s="269"/>
      <c r="H4" s="269"/>
      <c r="I4" s="269"/>
      <c r="J4" s="269"/>
    </row>
    <row r="5" spans="1:10" ht="15.75" x14ac:dyDescent="0.25">
      <c r="A5" s="317"/>
      <c r="B5" s="269"/>
      <c r="C5" s="269"/>
      <c r="D5" s="269"/>
      <c r="E5" s="269"/>
      <c r="F5" s="269"/>
      <c r="G5" s="269"/>
      <c r="H5" s="269"/>
      <c r="I5" s="269"/>
    </row>
    <row r="6" spans="1:10" ht="15" customHeight="1" x14ac:dyDescent="0.25">
      <c r="A6" s="404" t="s">
        <v>257</v>
      </c>
      <c r="B6" s="404"/>
      <c r="C6" s="404"/>
      <c r="D6" s="404"/>
      <c r="E6" s="404"/>
      <c r="F6" s="404"/>
      <c r="G6" s="404"/>
      <c r="H6" s="404"/>
      <c r="I6" s="404"/>
      <c r="J6" s="404"/>
    </row>
    <row r="7" spans="1:10" ht="46.5" customHeight="1" x14ac:dyDescent="0.25">
      <c r="A7" s="322" t="s">
        <v>3</v>
      </c>
      <c r="B7" s="323"/>
      <c r="C7" s="323"/>
      <c r="D7" s="323"/>
      <c r="E7" s="323"/>
      <c r="F7" s="323"/>
      <c r="G7" s="323"/>
      <c r="H7" s="323"/>
      <c r="I7" s="323"/>
      <c r="J7" s="269"/>
    </row>
    <row r="8" spans="1:10" ht="7.5" customHeight="1" x14ac:dyDescent="0.25">
      <c r="A8" s="317"/>
      <c r="B8" s="269"/>
      <c r="C8" s="269"/>
      <c r="D8" s="269"/>
      <c r="E8" s="269"/>
      <c r="F8" s="269"/>
      <c r="G8" s="269"/>
      <c r="H8" s="269"/>
      <c r="I8" s="269"/>
    </row>
    <row r="9" spans="1:10" ht="135" customHeight="1" x14ac:dyDescent="0.25">
      <c r="A9" s="322" t="s">
        <v>119</v>
      </c>
      <c r="B9" s="323"/>
      <c r="C9" s="323"/>
      <c r="D9" s="323"/>
      <c r="E9" s="323"/>
      <c r="F9" s="323"/>
      <c r="G9" s="323"/>
      <c r="H9" s="323"/>
      <c r="I9" s="323"/>
      <c r="J9" s="21"/>
    </row>
    <row r="10" spans="1:10" ht="62.25" customHeight="1" x14ac:dyDescent="0.25">
      <c r="A10" s="319" t="s">
        <v>258</v>
      </c>
      <c r="B10" s="320"/>
      <c r="C10" s="320"/>
      <c r="D10" s="320"/>
      <c r="E10" s="320"/>
      <c r="F10" s="320"/>
      <c r="G10" s="320"/>
      <c r="H10" s="320"/>
      <c r="I10" s="320"/>
      <c r="J10" s="321"/>
    </row>
    <row r="11" spans="1:10" ht="15.75" x14ac:dyDescent="0.25">
      <c r="A11" s="297" t="s">
        <v>28</v>
      </c>
      <c r="B11" s="298"/>
      <c r="C11" s="298"/>
      <c r="D11" s="298"/>
      <c r="E11" s="298"/>
      <c r="F11" s="298"/>
      <c r="G11" s="298"/>
      <c r="H11" s="298"/>
      <c r="I11" s="298"/>
      <c r="J11" s="298"/>
    </row>
    <row r="12" spans="1:10" ht="63" customHeight="1" x14ac:dyDescent="0.25">
      <c r="A12" s="257" t="s">
        <v>123</v>
      </c>
      <c r="B12" s="258"/>
      <c r="C12" s="258"/>
      <c r="D12" s="258"/>
      <c r="E12" s="258"/>
      <c r="F12" s="258"/>
      <c r="G12" s="258"/>
      <c r="H12" s="258"/>
      <c r="I12" s="258"/>
      <c r="J12" s="259"/>
    </row>
    <row r="13" spans="1:10" ht="18.75" customHeight="1" x14ac:dyDescent="0.25">
      <c r="A13" s="157"/>
      <c r="B13" s="158"/>
      <c r="C13" s="158"/>
      <c r="D13" s="166"/>
      <c r="E13" s="166"/>
      <c r="F13" s="158"/>
      <c r="G13" s="158"/>
      <c r="H13" s="158"/>
      <c r="I13" s="158"/>
      <c r="J13" s="159"/>
    </row>
    <row r="14" spans="1:10" ht="15.75" x14ac:dyDescent="0.25">
      <c r="A14" s="317" t="s">
        <v>4</v>
      </c>
      <c r="B14" s="269"/>
      <c r="C14" s="269"/>
      <c r="D14" s="269"/>
      <c r="E14" s="269"/>
      <c r="F14" s="269"/>
      <c r="G14" s="269"/>
      <c r="H14" s="269"/>
      <c r="I14" s="269"/>
      <c r="J14" s="269"/>
    </row>
    <row r="15" spans="1:10" ht="15.75" x14ac:dyDescent="0.25">
      <c r="A15" s="302" t="s">
        <v>253</v>
      </c>
      <c r="B15" s="303"/>
      <c r="C15" s="303"/>
      <c r="D15" s="303"/>
      <c r="E15" s="303"/>
      <c r="F15" s="303"/>
      <c r="G15" s="303"/>
      <c r="H15" s="303"/>
      <c r="I15" s="303"/>
      <c r="J15" s="303"/>
    </row>
    <row r="16" spans="1:10" ht="15.75" x14ac:dyDescent="0.25">
      <c r="A16" s="2"/>
      <c r="B16" s="20"/>
      <c r="C16" s="20"/>
      <c r="D16" s="44"/>
      <c r="E16" s="44"/>
      <c r="F16" s="20"/>
      <c r="G16" s="20"/>
      <c r="H16" s="20"/>
      <c r="I16" s="20"/>
      <c r="J16" s="20"/>
    </row>
    <row r="17" spans="1:11" ht="15.75" x14ac:dyDescent="0.25">
      <c r="A17" s="314"/>
      <c r="B17" s="324"/>
      <c r="C17" s="324"/>
      <c r="D17" s="247" t="s">
        <v>21</v>
      </c>
      <c r="E17" s="247"/>
      <c r="F17" s="248" t="s">
        <v>6</v>
      </c>
      <c r="G17" s="248"/>
      <c r="H17" s="314" t="s">
        <v>14</v>
      </c>
      <c r="I17" s="248"/>
      <c r="J17" s="248"/>
    </row>
    <row r="18" spans="1:11" ht="30" customHeight="1" x14ac:dyDescent="0.25">
      <c r="A18" s="305" t="s">
        <v>7</v>
      </c>
      <c r="B18" s="306"/>
      <c r="C18" s="306"/>
      <c r="D18" s="307">
        <v>11869976</v>
      </c>
      <c r="E18" s="307"/>
      <c r="F18" s="308">
        <f>D18+H18</f>
        <v>11869976</v>
      </c>
      <c r="G18" s="308"/>
      <c r="H18" s="400"/>
      <c r="I18" s="401"/>
      <c r="J18" s="401"/>
    </row>
    <row r="19" spans="1:11" x14ac:dyDescent="0.25">
      <c r="A19" s="305" t="s">
        <v>8</v>
      </c>
      <c r="B19" s="306"/>
      <c r="C19" s="306"/>
      <c r="D19" s="307">
        <v>3573243.09</v>
      </c>
      <c r="E19" s="307"/>
      <c r="F19" s="308">
        <f t="shared" ref="F19:F21" si="0">D19+H19</f>
        <v>3873243.09</v>
      </c>
      <c r="G19" s="308"/>
      <c r="H19" s="401">
        <v>300000</v>
      </c>
      <c r="I19" s="401"/>
      <c r="J19" s="401"/>
    </row>
    <row r="20" spans="1:11" ht="15.75" x14ac:dyDescent="0.25">
      <c r="A20" s="305" t="s">
        <v>9</v>
      </c>
      <c r="B20" s="306"/>
      <c r="C20" s="306"/>
      <c r="D20" s="307">
        <v>0</v>
      </c>
      <c r="E20" s="307"/>
      <c r="F20" s="308">
        <f t="shared" si="0"/>
        <v>0</v>
      </c>
      <c r="G20" s="308"/>
      <c r="H20" s="400"/>
      <c r="I20" s="401"/>
      <c r="J20" s="401"/>
    </row>
    <row r="21" spans="1:11" ht="30" customHeight="1" x14ac:dyDescent="0.25">
      <c r="A21" s="311" t="s">
        <v>10</v>
      </c>
      <c r="B21" s="312"/>
      <c r="C21" s="313"/>
      <c r="D21" s="307">
        <v>1148331.57</v>
      </c>
      <c r="E21" s="307"/>
      <c r="F21" s="308">
        <f t="shared" si="0"/>
        <v>1148331.57</v>
      </c>
      <c r="G21" s="308"/>
      <c r="H21" s="401"/>
      <c r="I21" s="401"/>
      <c r="J21" s="401"/>
    </row>
    <row r="22" spans="1:11" ht="15.75" x14ac:dyDescent="0.25">
      <c r="A22" s="314" t="s">
        <v>11</v>
      </c>
      <c r="B22" s="315"/>
      <c r="C22" s="315"/>
      <c r="D22" s="316">
        <f>D18+D19+D20+D21</f>
        <v>16591550.66</v>
      </c>
      <c r="E22" s="316"/>
      <c r="F22" s="299">
        <f>SUM(F18:G21)</f>
        <v>16891550.66</v>
      </c>
      <c r="G22" s="299"/>
      <c r="H22" s="405">
        <f>H18+H19+H20+H21</f>
        <v>300000</v>
      </c>
      <c r="I22" s="403"/>
      <c r="J22" s="403"/>
    </row>
    <row r="23" spans="1:11" ht="15.75" x14ac:dyDescent="0.25">
      <c r="A23" s="17"/>
      <c r="B23" s="18"/>
      <c r="C23" s="18"/>
      <c r="D23" s="46"/>
      <c r="E23" s="46"/>
      <c r="F23" s="37"/>
      <c r="G23" s="37"/>
      <c r="H23" s="19"/>
      <c r="I23" s="9"/>
      <c r="J23" s="9"/>
    </row>
    <row r="24" spans="1:11" ht="15.75" x14ac:dyDescent="0.25">
      <c r="A24" s="302" t="s">
        <v>254</v>
      </c>
      <c r="B24" s="303"/>
      <c r="C24" s="303"/>
      <c r="D24" s="303"/>
      <c r="E24" s="303"/>
      <c r="F24" s="303"/>
      <c r="G24" s="303"/>
      <c r="H24" s="303"/>
      <c r="I24" s="303"/>
      <c r="J24" s="303"/>
    </row>
    <row r="25" spans="1:11" ht="9" customHeight="1" x14ac:dyDescent="0.25">
      <c r="A25" s="161"/>
      <c r="B25" s="161"/>
      <c r="C25" s="161"/>
      <c r="D25" s="44"/>
      <c r="E25" s="44"/>
      <c r="F25" s="161"/>
      <c r="G25" s="161"/>
      <c r="H25" s="161"/>
      <c r="I25" s="161"/>
      <c r="J25" s="161"/>
    </row>
    <row r="26" spans="1:11" x14ac:dyDescent="0.25">
      <c r="A26" s="304" t="s">
        <v>12</v>
      </c>
      <c r="B26" s="304"/>
      <c r="C26" s="304"/>
      <c r="D26" s="304"/>
      <c r="E26" s="304"/>
      <c r="F26" s="304"/>
      <c r="G26" s="304"/>
      <c r="H26" s="304"/>
      <c r="I26" s="304"/>
      <c r="J26" s="304"/>
    </row>
    <row r="27" spans="1:11" ht="10.5" customHeight="1" x14ac:dyDescent="0.25">
      <c r="A27" s="163"/>
      <c r="B27" s="163"/>
      <c r="C27" s="163"/>
      <c r="D27" s="47"/>
      <c r="E27" s="47"/>
      <c r="F27" s="163"/>
      <c r="G27" s="163"/>
      <c r="H27" s="163"/>
      <c r="I27" s="163"/>
      <c r="J27" s="163"/>
    </row>
    <row r="28" spans="1:11" s="3" customFormat="1" x14ac:dyDescent="0.25">
      <c r="A28" s="208"/>
      <c r="B28" s="208"/>
      <c r="C28" s="208"/>
      <c r="D28" s="247" t="s">
        <v>21</v>
      </c>
      <c r="E28" s="247"/>
      <c r="F28" s="248" t="s">
        <v>6</v>
      </c>
      <c r="G28" s="248"/>
      <c r="H28" s="156" t="s">
        <v>14</v>
      </c>
      <c r="I28" s="249" t="s">
        <v>13</v>
      </c>
      <c r="J28" s="250"/>
      <c r="K28" s="251"/>
    </row>
    <row r="29" spans="1:11" s="3" customFormat="1" ht="18" customHeight="1" x14ac:dyDescent="0.25">
      <c r="A29" s="291" t="s">
        <v>15</v>
      </c>
      <c r="B29" s="291"/>
      <c r="C29" s="291"/>
      <c r="D29" s="210">
        <v>4926660.63</v>
      </c>
      <c r="E29" s="211"/>
      <c r="F29" s="200">
        <f t="shared" ref="F29:F39" si="1">D29+H29</f>
        <v>4926660.63</v>
      </c>
      <c r="G29" s="201"/>
      <c r="H29" s="164"/>
      <c r="I29" s="226"/>
      <c r="J29" s="456"/>
      <c r="K29" s="457"/>
    </row>
    <row r="30" spans="1:11" s="3" customFormat="1" ht="39" customHeight="1" x14ac:dyDescent="0.25">
      <c r="A30" s="197" t="s">
        <v>16</v>
      </c>
      <c r="B30" s="198"/>
      <c r="C30" s="199"/>
      <c r="D30" s="210">
        <v>1487851.51</v>
      </c>
      <c r="E30" s="211"/>
      <c r="F30" s="200">
        <f t="shared" si="1"/>
        <v>1483855.68</v>
      </c>
      <c r="G30" s="201"/>
      <c r="H30" s="164">
        <v>-3995.83</v>
      </c>
      <c r="I30" s="447" t="s">
        <v>259</v>
      </c>
      <c r="J30" s="448"/>
      <c r="K30" s="449"/>
    </row>
    <row r="31" spans="1:11" s="3" customFormat="1" ht="30" customHeight="1" x14ac:dyDescent="0.25">
      <c r="A31" s="197" t="s">
        <v>124</v>
      </c>
      <c r="B31" s="198"/>
      <c r="C31" s="199"/>
      <c r="D31" s="210">
        <v>8294.5400000000009</v>
      </c>
      <c r="E31" s="211"/>
      <c r="F31" s="200">
        <f t="shared" si="1"/>
        <v>4365.0600000000013</v>
      </c>
      <c r="G31" s="201"/>
      <c r="H31" s="168">
        <v>-3929.48</v>
      </c>
      <c r="I31" s="453" t="s">
        <v>261</v>
      </c>
      <c r="J31" s="454"/>
      <c r="K31" s="455"/>
    </row>
    <row r="32" spans="1:11" ht="16.5" hidden="1" customHeight="1" x14ac:dyDescent="0.25">
      <c r="A32" s="197" t="s">
        <v>25</v>
      </c>
      <c r="B32" s="198"/>
      <c r="C32" s="199"/>
      <c r="D32" s="210">
        <f>D33</f>
        <v>0</v>
      </c>
      <c r="E32" s="235"/>
      <c r="F32" s="200">
        <f t="shared" si="1"/>
        <v>0</v>
      </c>
      <c r="G32" s="236"/>
      <c r="H32" s="165">
        <f>H33</f>
        <v>0</v>
      </c>
      <c r="I32" s="188"/>
      <c r="J32" s="189"/>
      <c r="K32" s="190"/>
    </row>
    <row r="33" spans="1:11" ht="39.75" hidden="1" customHeight="1" x14ac:dyDescent="0.25">
      <c r="A33" s="181" t="s">
        <v>152</v>
      </c>
      <c r="B33" s="182"/>
      <c r="C33" s="183"/>
      <c r="D33" s="359">
        <v>0</v>
      </c>
      <c r="E33" s="360"/>
      <c r="F33" s="361">
        <f>D33+H33</f>
        <v>0</v>
      </c>
      <c r="G33" s="387"/>
      <c r="H33" s="78">
        <v>0</v>
      </c>
      <c r="I33" s="432"/>
      <c r="J33" s="438"/>
      <c r="K33" s="439"/>
    </row>
    <row r="34" spans="1:11" s="3" customFormat="1" ht="18" customHeight="1" x14ac:dyDescent="0.25">
      <c r="A34" s="291" t="s">
        <v>18</v>
      </c>
      <c r="B34" s="291"/>
      <c r="C34" s="291"/>
      <c r="D34" s="210">
        <f>SUM(D35:E39)</f>
        <v>29778</v>
      </c>
      <c r="E34" s="211"/>
      <c r="F34" s="200">
        <f t="shared" si="1"/>
        <v>29901.599999999999</v>
      </c>
      <c r="G34" s="201"/>
      <c r="H34" s="165">
        <f>SUM(H35:H39)</f>
        <v>123.6</v>
      </c>
      <c r="I34" s="212"/>
      <c r="J34" s="213"/>
      <c r="K34" s="214"/>
    </row>
    <row r="35" spans="1:11" s="3" customFormat="1" ht="16.5" customHeight="1" x14ac:dyDescent="0.25">
      <c r="A35" s="292" t="s">
        <v>155</v>
      </c>
      <c r="B35" s="293"/>
      <c r="C35" s="187"/>
      <c r="D35" s="359">
        <v>20400</v>
      </c>
      <c r="E35" s="360"/>
      <c r="F35" s="361">
        <f t="shared" si="1"/>
        <v>20400</v>
      </c>
      <c r="G35" s="362"/>
      <c r="H35" s="78"/>
      <c r="I35" s="290"/>
      <c r="J35" s="290"/>
      <c r="K35" s="290"/>
    </row>
    <row r="36" spans="1:11" s="3" customFormat="1" ht="16.5" customHeight="1" x14ac:dyDescent="0.25">
      <c r="A36" s="292" t="s">
        <v>156</v>
      </c>
      <c r="B36" s="293"/>
      <c r="C36" s="187"/>
      <c r="D36" s="359">
        <v>3672</v>
      </c>
      <c r="E36" s="360"/>
      <c r="F36" s="361">
        <f t="shared" si="1"/>
        <v>3672</v>
      </c>
      <c r="G36" s="362"/>
      <c r="H36" s="78"/>
      <c r="I36" s="290"/>
      <c r="J36" s="290"/>
      <c r="K36" s="290"/>
    </row>
    <row r="37" spans="1:11" s="3" customFormat="1" ht="36" customHeight="1" x14ac:dyDescent="0.25">
      <c r="A37" s="181" t="s">
        <v>249</v>
      </c>
      <c r="B37" s="266"/>
      <c r="C37" s="267"/>
      <c r="D37" s="359">
        <v>288</v>
      </c>
      <c r="E37" s="360"/>
      <c r="F37" s="361">
        <f t="shared" si="1"/>
        <v>411.6</v>
      </c>
      <c r="G37" s="362"/>
      <c r="H37" s="78">
        <v>123.6</v>
      </c>
      <c r="I37" s="212" t="s">
        <v>250</v>
      </c>
      <c r="J37" s="213"/>
      <c r="K37" s="214"/>
    </row>
    <row r="38" spans="1:11" s="3" customFormat="1" ht="16.5" customHeight="1" x14ac:dyDescent="0.25">
      <c r="A38" s="292" t="s">
        <v>239</v>
      </c>
      <c r="B38" s="293"/>
      <c r="C38" s="187"/>
      <c r="D38" s="359">
        <v>918</v>
      </c>
      <c r="E38" s="360"/>
      <c r="F38" s="361">
        <f t="shared" si="1"/>
        <v>918</v>
      </c>
      <c r="G38" s="362"/>
      <c r="H38" s="78"/>
      <c r="I38" s="432"/>
      <c r="J38" s="438"/>
      <c r="K38" s="439"/>
    </row>
    <row r="39" spans="1:11" s="3" customFormat="1" ht="30" customHeight="1" x14ac:dyDescent="0.25">
      <c r="A39" s="181" t="s">
        <v>228</v>
      </c>
      <c r="B39" s="266"/>
      <c r="C39" s="267"/>
      <c r="D39" s="359">
        <v>4500</v>
      </c>
      <c r="E39" s="360"/>
      <c r="F39" s="361">
        <f t="shared" si="1"/>
        <v>4500</v>
      </c>
      <c r="G39" s="362"/>
      <c r="H39" s="78"/>
      <c r="I39" s="212"/>
      <c r="J39" s="213"/>
      <c r="K39" s="214"/>
    </row>
    <row r="40" spans="1:11" s="3" customFormat="1" ht="18" customHeight="1" x14ac:dyDescent="0.25">
      <c r="A40" s="197" t="s">
        <v>17</v>
      </c>
      <c r="B40" s="198"/>
      <c r="C40" s="199"/>
      <c r="D40" s="210">
        <f>SUM(D42:E45)</f>
        <v>700058.57</v>
      </c>
      <c r="E40" s="211"/>
      <c r="F40" s="200">
        <f t="shared" ref="F40:F45" si="2">H40+D40</f>
        <v>608864.48</v>
      </c>
      <c r="G40" s="201"/>
      <c r="H40" s="165">
        <f>SUM(H42:H45)</f>
        <v>-91194.09</v>
      </c>
      <c r="I40" s="290"/>
      <c r="J40" s="290"/>
      <c r="K40" s="290"/>
    </row>
    <row r="41" spans="1:11" s="3" customFormat="1" ht="16.5" customHeight="1" x14ac:dyDescent="0.25">
      <c r="A41" s="218" t="s">
        <v>81</v>
      </c>
      <c r="B41" s="182"/>
      <c r="C41" s="183"/>
      <c r="D41" s="219">
        <f>D43+D42</f>
        <v>668300</v>
      </c>
      <c r="E41" s="220"/>
      <c r="F41" s="221">
        <f t="shared" si="2"/>
        <v>668300</v>
      </c>
      <c r="G41" s="222"/>
      <c r="H41" s="165"/>
      <c r="I41" s="188"/>
      <c r="J41" s="189"/>
      <c r="K41" s="190"/>
    </row>
    <row r="42" spans="1:11" s="3" customFormat="1" ht="19.5" customHeight="1" x14ac:dyDescent="0.25">
      <c r="A42" s="181" t="s">
        <v>255</v>
      </c>
      <c r="B42" s="182"/>
      <c r="C42" s="183"/>
      <c r="D42" s="359">
        <v>297500</v>
      </c>
      <c r="E42" s="360"/>
      <c r="F42" s="361">
        <v>297500</v>
      </c>
      <c r="G42" s="362"/>
      <c r="H42" s="458">
        <v>-88237.72</v>
      </c>
      <c r="I42" s="388" t="s">
        <v>251</v>
      </c>
      <c r="J42" s="460"/>
      <c r="K42" s="461"/>
    </row>
    <row r="43" spans="1:11" s="3" customFormat="1" ht="19.5" customHeight="1" x14ac:dyDescent="0.25">
      <c r="A43" s="181" t="s">
        <v>256</v>
      </c>
      <c r="B43" s="182"/>
      <c r="C43" s="183"/>
      <c r="D43" s="359">
        <v>370800</v>
      </c>
      <c r="E43" s="360"/>
      <c r="F43" s="361">
        <f>H42+D43</f>
        <v>282562.28000000003</v>
      </c>
      <c r="G43" s="362"/>
      <c r="H43" s="459"/>
      <c r="I43" s="389"/>
      <c r="J43" s="390"/>
      <c r="K43" s="391"/>
    </row>
    <row r="44" spans="1:11" s="3" customFormat="1" ht="30" customHeight="1" x14ac:dyDescent="0.25">
      <c r="A44" s="181" t="s">
        <v>201</v>
      </c>
      <c r="B44" s="182"/>
      <c r="C44" s="183"/>
      <c r="D44" s="359">
        <v>6334.08</v>
      </c>
      <c r="E44" s="360"/>
      <c r="F44" s="361">
        <f t="shared" si="2"/>
        <v>6334.08</v>
      </c>
      <c r="G44" s="362"/>
      <c r="H44" s="78"/>
      <c r="I44" s="212"/>
      <c r="J44" s="213"/>
      <c r="K44" s="214"/>
    </row>
    <row r="45" spans="1:11" s="3" customFormat="1" ht="39.75" customHeight="1" x14ac:dyDescent="0.25">
      <c r="A45" s="181" t="s">
        <v>83</v>
      </c>
      <c r="B45" s="182"/>
      <c r="C45" s="183"/>
      <c r="D45" s="359">
        <v>25424.49</v>
      </c>
      <c r="E45" s="360"/>
      <c r="F45" s="361">
        <f t="shared" si="2"/>
        <v>22468.120000000003</v>
      </c>
      <c r="G45" s="362"/>
      <c r="H45" s="78">
        <v>-2956.37</v>
      </c>
      <c r="I45" s="212" t="s">
        <v>251</v>
      </c>
      <c r="J45" s="213"/>
      <c r="K45" s="214"/>
    </row>
    <row r="46" spans="1:11" s="3" customFormat="1" ht="18" customHeight="1" x14ac:dyDescent="0.25">
      <c r="A46" s="197" t="s">
        <v>19</v>
      </c>
      <c r="B46" s="198"/>
      <c r="C46" s="199"/>
      <c r="D46" s="210">
        <f>SUM(D47:E59)</f>
        <v>495192.2</v>
      </c>
      <c r="E46" s="211"/>
      <c r="F46" s="200">
        <f>D46+H46</f>
        <v>495192.2</v>
      </c>
      <c r="G46" s="201"/>
      <c r="H46" s="165"/>
      <c r="I46" s="226"/>
      <c r="J46" s="227"/>
      <c r="K46" s="228"/>
    </row>
    <row r="47" spans="1:11" s="3" customFormat="1" ht="50.1" customHeight="1" x14ac:dyDescent="0.25">
      <c r="A47" s="181" t="s">
        <v>146</v>
      </c>
      <c r="B47" s="182"/>
      <c r="C47" s="183"/>
      <c r="D47" s="359">
        <v>95000</v>
      </c>
      <c r="E47" s="360"/>
      <c r="F47" s="361">
        <f t="shared" ref="F47:F59" si="3">D47+H47</f>
        <v>95000</v>
      </c>
      <c r="G47" s="362"/>
      <c r="H47" s="80"/>
      <c r="I47" s="212"/>
      <c r="J47" s="213"/>
      <c r="K47" s="214"/>
    </row>
    <row r="48" spans="1:11" s="3" customFormat="1" ht="50.1" customHeight="1" x14ac:dyDescent="0.25">
      <c r="A48" s="181" t="s">
        <v>85</v>
      </c>
      <c r="B48" s="182"/>
      <c r="C48" s="183"/>
      <c r="D48" s="359">
        <v>38250</v>
      </c>
      <c r="E48" s="360"/>
      <c r="F48" s="361">
        <f t="shared" si="3"/>
        <v>38250</v>
      </c>
      <c r="G48" s="362"/>
      <c r="H48" s="80"/>
      <c r="I48" s="212"/>
      <c r="J48" s="213"/>
      <c r="K48" s="214"/>
    </row>
    <row r="49" spans="1:11" s="3" customFormat="1" ht="16.5" customHeight="1" x14ac:dyDescent="0.25">
      <c r="A49" s="181" t="s">
        <v>22</v>
      </c>
      <c r="B49" s="182"/>
      <c r="C49" s="183"/>
      <c r="D49" s="359">
        <v>1400</v>
      </c>
      <c r="E49" s="360"/>
      <c r="F49" s="361">
        <f t="shared" si="3"/>
        <v>1400</v>
      </c>
      <c r="G49" s="362"/>
      <c r="H49" s="80"/>
      <c r="I49" s="212"/>
      <c r="J49" s="213"/>
      <c r="K49" s="214"/>
    </row>
    <row r="50" spans="1:11" s="3" customFormat="1" ht="50.1" customHeight="1" x14ac:dyDescent="0.25">
      <c r="A50" s="181" t="s">
        <v>34</v>
      </c>
      <c r="B50" s="182"/>
      <c r="C50" s="183"/>
      <c r="D50" s="359">
        <v>214237.2</v>
      </c>
      <c r="E50" s="360"/>
      <c r="F50" s="361">
        <f t="shared" si="3"/>
        <v>214237.2</v>
      </c>
      <c r="G50" s="362"/>
      <c r="H50" s="78"/>
      <c r="I50" s="212"/>
      <c r="J50" s="213"/>
      <c r="K50" s="214"/>
    </row>
    <row r="51" spans="1:11" s="3" customFormat="1" ht="16.5" customHeight="1" x14ac:dyDescent="0.25">
      <c r="A51" s="181" t="s">
        <v>88</v>
      </c>
      <c r="B51" s="223"/>
      <c r="C51" s="224"/>
      <c r="D51" s="359">
        <v>11544</v>
      </c>
      <c r="E51" s="397"/>
      <c r="F51" s="361">
        <f t="shared" si="3"/>
        <v>11544</v>
      </c>
      <c r="G51" s="362"/>
      <c r="H51" s="80"/>
      <c r="I51" s="212"/>
      <c r="J51" s="213"/>
      <c r="K51" s="214"/>
    </row>
    <row r="52" spans="1:11" s="3" customFormat="1" ht="16.5" customHeight="1" x14ac:dyDescent="0.25">
      <c r="A52" s="181" t="s">
        <v>86</v>
      </c>
      <c r="B52" s="182"/>
      <c r="C52" s="183"/>
      <c r="D52" s="359">
        <v>71500</v>
      </c>
      <c r="E52" s="360"/>
      <c r="F52" s="361">
        <f t="shared" si="3"/>
        <v>71500</v>
      </c>
      <c r="G52" s="362"/>
      <c r="H52" s="78"/>
      <c r="I52" s="212"/>
      <c r="J52" s="213"/>
      <c r="K52" s="214"/>
    </row>
    <row r="53" spans="1:11" s="3" customFormat="1" ht="16.5" customHeight="1" x14ac:dyDescent="0.25">
      <c r="A53" s="181" t="s">
        <v>87</v>
      </c>
      <c r="B53" s="182"/>
      <c r="C53" s="183"/>
      <c r="D53" s="359">
        <v>14250</v>
      </c>
      <c r="E53" s="360"/>
      <c r="F53" s="361">
        <f t="shared" si="3"/>
        <v>14250</v>
      </c>
      <c r="G53" s="362"/>
      <c r="H53" s="78"/>
      <c r="I53" s="212"/>
      <c r="J53" s="213"/>
      <c r="K53" s="214"/>
    </row>
    <row r="54" spans="1:11" s="3" customFormat="1" ht="30" customHeight="1" x14ac:dyDescent="0.25">
      <c r="A54" s="181" t="s">
        <v>48</v>
      </c>
      <c r="B54" s="182"/>
      <c r="C54" s="183"/>
      <c r="D54" s="359">
        <v>10000</v>
      </c>
      <c r="E54" s="360"/>
      <c r="F54" s="361">
        <f t="shared" si="3"/>
        <v>10000</v>
      </c>
      <c r="G54" s="362"/>
      <c r="H54" s="80"/>
      <c r="I54" s="226"/>
      <c r="J54" s="227"/>
      <c r="K54" s="228"/>
    </row>
    <row r="55" spans="1:11" s="3" customFormat="1" ht="16.5" customHeight="1" x14ac:dyDescent="0.25">
      <c r="A55" s="181" t="s">
        <v>23</v>
      </c>
      <c r="B55" s="182"/>
      <c r="C55" s="183"/>
      <c r="D55" s="359">
        <v>15000</v>
      </c>
      <c r="E55" s="360"/>
      <c r="F55" s="361">
        <f t="shared" si="3"/>
        <v>15000</v>
      </c>
      <c r="G55" s="362"/>
      <c r="H55" s="80"/>
      <c r="I55" s="226"/>
      <c r="J55" s="227"/>
      <c r="K55" s="228"/>
    </row>
    <row r="56" spans="1:11" s="3" customFormat="1" ht="16.5" customHeight="1" x14ac:dyDescent="0.25">
      <c r="A56" s="181" t="s">
        <v>56</v>
      </c>
      <c r="B56" s="182"/>
      <c r="C56" s="183"/>
      <c r="D56" s="359">
        <v>5000</v>
      </c>
      <c r="E56" s="360"/>
      <c r="F56" s="361">
        <f t="shared" si="3"/>
        <v>5000</v>
      </c>
      <c r="G56" s="362"/>
      <c r="H56" s="80"/>
      <c r="I56" s="212"/>
      <c r="J56" s="213"/>
      <c r="K56" s="214"/>
    </row>
    <row r="57" spans="1:11" s="3" customFormat="1" ht="16.5" customHeight="1" x14ac:dyDescent="0.25">
      <c r="A57" s="181" t="s">
        <v>30</v>
      </c>
      <c r="B57" s="223"/>
      <c r="C57" s="224"/>
      <c r="D57" s="359">
        <v>2400</v>
      </c>
      <c r="E57" s="397"/>
      <c r="F57" s="361">
        <f t="shared" si="3"/>
        <v>2400</v>
      </c>
      <c r="G57" s="362"/>
      <c r="H57" s="80"/>
      <c r="I57" s="212"/>
      <c r="J57" s="213"/>
      <c r="K57" s="214"/>
    </row>
    <row r="58" spans="1:11" s="3" customFormat="1" ht="16.5" customHeight="1" x14ac:dyDescent="0.25">
      <c r="A58" s="181" t="s">
        <v>147</v>
      </c>
      <c r="B58" s="223"/>
      <c r="C58" s="224"/>
      <c r="D58" s="359">
        <f>14*500</f>
        <v>7000</v>
      </c>
      <c r="E58" s="397"/>
      <c r="F58" s="361">
        <f t="shared" si="3"/>
        <v>7000</v>
      </c>
      <c r="G58" s="362"/>
      <c r="H58" s="80"/>
      <c r="I58" s="226"/>
      <c r="J58" s="227"/>
      <c r="K58" s="228"/>
    </row>
    <row r="59" spans="1:11" s="3" customFormat="1" ht="30" customHeight="1" x14ac:dyDescent="0.25">
      <c r="A59" s="181" t="s">
        <v>148</v>
      </c>
      <c r="B59" s="223"/>
      <c r="C59" s="224"/>
      <c r="D59" s="359">
        <v>9611</v>
      </c>
      <c r="E59" s="397"/>
      <c r="F59" s="361">
        <f t="shared" si="3"/>
        <v>9611</v>
      </c>
      <c r="G59" s="362"/>
      <c r="H59" s="80"/>
      <c r="I59" s="226"/>
      <c r="J59" s="227"/>
      <c r="K59" s="228"/>
    </row>
    <row r="60" spans="1:11" s="3" customFormat="1" ht="18" customHeight="1" x14ac:dyDescent="0.25">
      <c r="A60" s="197" t="s">
        <v>20</v>
      </c>
      <c r="B60" s="198"/>
      <c r="C60" s="199"/>
      <c r="D60" s="210">
        <f>SUM(D61:E71)</f>
        <v>3540146.04</v>
      </c>
      <c r="E60" s="211"/>
      <c r="F60" s="200">
        <f>SUM(F61:G71)</f>
        <v>3540146.04</v>
      </c>
      <c r="G60" s="201"/>
      <c r="H60" s="165"/>
      <c r="I60" s="396"/>
      <c r="J60" s="396"/>
      <c r="K60" s="396"/>
    </row>
    <row r="61" spans="1:11" s="3" customFormat="1" ht="30" customHeight="1" x14ac:dyDescent="0.25">
      <c r="A61" s="181" t="s">
        <v>49</v>
      </c>
      <c r="B61" s="182"/>
      <c r="C61" s="183"/>
      <c r="D61" s="392">
        <v>9216</v>
      </c>
      <c r="E61" s="393"/>
      <c r="F61" s="394">
        <f t="shared" ref="F61:F83" si="4">D61+H61</f>
        <v>9216</v>
      </c>
      <c r="G61" s="395"/>
      <c r="H61" s="81"/>
      <c r="I61" s="212"/>
      <c r="J61" s="213"/>
      <c r="K61" s="214"/>
    </row>
    <row r="62" spans="1:11" s="3" customFormat="1" ht="16.5" customHeight="1" x14ac:dyDescent="0.25">
      <c r="A62" s="181" t="s">
        <v>31</v>
      </c>
      <c r="B62" s="182"/>
      <c r="C62" s="183"/>
      <c r="D62" s="392">
        <v>21926.28</v>
      </c>
      <c r="E62" s="393"/>
      <c r="F62" s="394">
        <f t="shared" si="4"/>
        <v>21926.28</v>
      </c>
      <c r="G62" s="395"/>
      <c r="H62" s="82"/>
      <c r="I62" s="283"/>
      <c r="J62" s="284"/>
      <c r="K62" s="285"/>
    </row>
    <row r="63" spans="1:11" s="3" customFormat="1" ht="50.1" customHeight="1" x14ac:dyDescent="0.25">
      <c r="A63" s="181" t="s">
        <v>44</v>
      </c>
      <c r="B63" s="182"/>
      <c r="C63" s="183"/>
      <c r="D63" s="392">
        <v>30000</v>
      </c>
      <c r="E63" s="393"/>
      <c r="F63" s="394">
        <f t="shared" si="4"/>
        <v>30000</v>
      </c>
      <c r="G63" s="395"/>
      <c r="H63" s="81"/>
      <c r="I63" s="188"/>
      <c r="J63" s="189"/>
      <c r="K63" s="190"/>
    </row>
    <row r="64" spans="1:11" s="3" customFormat="1" ht="30" customHeight="1" x14ac:dyDescent="0.25">
      <c r="A64" s="181" t="s">
        <v>178</v>
      </c>
      <c r="B64" s="182"/>
      <c r="C64" s="183"/>
      <c r="D64" s="392">
        <v>30543.360000000001</v>
      </c>
      <c r="E64" s="393"/>
      <c r="F64" s="394">
        <f t="shared" si="4"/>
        <v>30543.360000000001</v>
      </c>
      <c r="G64" s="395"/>
      <c r="H64" s="81"/>
      <c r="I64" s="212"/>
      <c r="J64" s="213"/>
      <c r="K64" s="214"/>
    </row>
    <row r="65" spans="1:11" s="3" customFormat="1" ht="16.5" customHeight="1" x14ac:dyDescent="0.25">
      <c r="A65" s="181" t="s">
        <v>45</v>
      </c>
      <c r="B65" s="182"/>
      <c r="C65" s="183"/>
      <c r="D65" s="392">
        <v>331200</v>
      </c>
      <c r="E65" s="393"/>
      <c r="F65" s="394">
        <f t="shared" si="4"/>
        <v>331200</v>
      </c>
      <c r="G65" s="395"/>
      <c r="H65" s="82"/>
      <c r="I65" s="212"/>
      <c r="J65" s="213"/>
      <c r="K65" s="214"/>
    </row>
    <row r="66" spans="1:11" s="3" customFormat="1" ht="16.5" customHeight="1" x14ac:dyDescent="0.25">
      <c r="A66" s="181" t="s">
        <v>50</v>
      </c>
      <c r="B66" s="182"/>
      <c r="C66" s="183"/>
      <c r="D66" s="392">
        <v>10320</v>
      </c>
      <c r="E66" s="393"/>
      <c r="F66" s="394">
        <f t="shared" si="4"/>
        <v>10320</v>
      </c>
      <c r="G66" s="395"/>
      <c r="H66" s="86"/>
      <c r="I66" s="212"/>
      <c r="J66" s="213"/>
      <c r="K66" s="214"/>
    </row>
    <row r="67" spans="1:11" s="3" customFormat="1" ht="16.5" customHeight="1" x14ac:dyDescent="0.25">
      <c r="A67" s="181" t="s">
        <v>57</v>
      </c>
      <c r="B67" s="182"/>
      <c r="C67" s="183"/>
      <c r="D67" s="392">
        <v>27800</v>
      </c>
      <c r="E67" s="393"/>
      <c r="F67" s="394">
        <f t="shared" si="4"/>
        <v>27800</v>
      </c>
      <c r="G67" s="395"/>
      <c r="H67" s="86"/>
      <c r="I67" s="212"/>
      <c r="J67" s="213"/>
      <c r="K67" s="214"/>
    </row>
    <row r="68" spans="1:11" s="3" customFormat="1" ht="16.5" customHeight="1" x14ac:dyDescent="0.25">
      <c r="A68" s="181" t="s">
        <v>51</v>
      </c>
      <c r="B68" s="182"/>
      <c r="C68" s="183"/>
      <c r="D68" s="392">
        <v>57666</v>
      </c>
      <c r="E68" s="393"/>
      <c r="F68" s="394">
        <f t="shared" si="4"/>
        <v>57666</v>
      </c>
      <c r="G68" s="395"/>
      <c r="H68" s="86"/>
      <c r="I68" s="212"/>
      <c r="J68" s="213"/>
      <c r="K68" s="214"/>
    </row>
    <row r="69" spans="1:11" s="3" customFormat="1" ht="16.5" customHeight="1" x14ac:dyDescent="0.25">
      <c r="A69" s="181" t="s">
        <v>61</v>
      </c>
      <c r="B69" s="182"/>
      <c r="C69" s="183"/>
      <c r="D69" s="392">
        <v>19874.400000000001</v>
      </c>
      <c r="E69" s="393"/>
      <c r="F69" s="394">
        <f t="shared" si="4"/>
        <v>19874.400000000001</v>
      </c>
      <c r="G69" s="395"/>
      <c r="H69" s="86"/>
      <c r="I69" s="212"/>
      <c r="J69" s="213"/>
      <c r="K69" s="214"/>
    </row>
    <row r="70" spans="1:11" s="3" customFormat="1" ht="16.5" customHeight="1" x14ac:dyDescent="0.25">
      <c r="A70" s="181" t="s">
        <v>150</v>
      </c>
      <c r="B70" s="182"/>
      <c r="C70" s="183"/>
      <c r="D70" s="392">
        <v>16800</v>
      </c>
      <c r="E70" s="393"/>
      <c r="F70" s="394">
        <f t="shared" si="4"/>
        <v>16800</v>
      </c>
      <c r="G70" s="395"/>
      <c r="H70" s="86"/>
      <c r="I70" s="212"/>
      <c r="J70" s="213"/>
      <c r="K70" s="214"/>
    </row>
    <row r="71" spans="1:11" s="3" customFormat="1" ht="39.950000000000003" customHeight="1" x14ac:dyDescent="0.25">
      <c r="A71" s="181" t="s">
        <v>149</v>
      </c>
      <c r="B71" s="182"/>
      <c r="C71" s="183"/>
      <c r="D71" s="392">
        <v>2984800</v>
      </c>
      <c r="E71" s="393"/>
      <c r="F71" s="394">
        <f t="shared" si="4"/>
        <v>2984800</v>
      </c>
      <c r="G71" s="395"/>
      <c r="H71" s="81"/>
      <c r="I71" s="212"/>
      <c r="J71" s="213"/>
      <c r="K71" s="214"/>
    </row>
    <row r="72" spans="1:11" ht="18" customHeight="1" x14ac:dyDescent="0.25">
      <c r="A72" s="197" t="s">
        <v>29</v>
      </c>
      <c r="B72" s="198"/>
      <c r="C72" s="199"/>
      <c r="D72" s="210">
        <f>D73</f>
        <v>11765.6</v>
      </c>
      <c r="E72" s="211"/>
      <c r="F72" s="200">
        <f t="shared" si="4"/>
        <v>11765.6</v>
      </c>
      <c r="G72" s="201"/>
      <c r="H72" s="165"/>
      <c r="I72" s="208"/>
      <c r="J72" s="208"/>
      <c r="K72" s="208"/>
    </row>
    <row r="73" spans="1:11" s="3" customFormat="1" ht="50.1" customHeight="1" x14ac:dyDescent="0.25">
      <c r="A73" s="181" t="s">
        <v>202</v>
      </c>
      <c r="B73" s="182"/>
      <c r="C73" s="183"/>
      <c r="D73" s="359">
        <v>11765.6</v>
      </c>
      <c r="E73" s="360"/>
      <c r="F73" s="361">
        <f t="shared" si="4"/>
        <v>11765.6</v>
      </c>
      <c r="G73" s="362"/>
      <c r="H73" s="78"/>
      <c r="I73" s="212"/>
      <c r="J73" s="213"/>
      <c r="K73" s="214"/>
    </row>
    <row r="74" spans="1:11" s="33" customFormat="1" ht="18" customHeight="1" x14ac:dyDescent="0.25">
      <c r="A74" s="232" t="s">
        <v>58</v>
      </c>
      <c r="B74" s="233"/>
      <c r="C74" s="234"/>
      <c r="D74" s="210">
        <f>D75+D76</f>
        <v>23400</v>
      </c>
      <c r="E74" s="211"/>
      <c r="F74" s="200">
        <f t="shared" si="4"/>
        <v>117959</v>
      </c>
      <c r="G74" s="201"/>
      <c r="H74" s="164">
        <f>SUM(H75:H78)</f>
        <v>94559</v>
      </c>
      <c r="I74" s="212"/>
      <c r="J74" s="213"/>
      <c r="K74" s="214"/>
    </row>
    <row r="75" spans="1:11" s="3" customFormat="1" ht="16.5" customHeight="1" x14ac:dyDescent="0.25">
      <c r="A75" s="181" t="s">
        <v>90</v>
      </c>
      <c r="B75" s="182"/>
      <c r="C75" s="183"/>
      <c r="D75" s="359">
        <v>13700</v>
      </c>
      <c r="E75" s="360"/>
      <c r="F75" s="361">
        <f t="shared" si="4"/>
        <v>13700</v>
      </c>
      <c r="G75" s="362"/>
      <c r="H75" s="78"/>
      <c r="I75" s="432"/>
      <c r="J75" s="433"/>
      <c r="K75" s="434"/>
    </row>
    <row r="76" spans="1:11" s="3" customFormat="1" ht="16.5" customHeight="1" x14ac:dyDescent="0.25">
      <c r="A76" s="181" t="s">
        <v>91</v>
      </c>
      <c r="B76" s="182"/>
      <c r="C76" s="183"/>
      <c r="D76" s="359">
        <v>9700</v>
      </c>
      <c r="E76" s="360"/>
      <c r="F76" s="361">
        <f t="shared" si="4"/>
        <v>9700</v>
      </c>
      <c r="G76" s="362"/>
      <c r="H76" s="78"/>
      <c r="I76" s="435"/>
      <c r="J76" s="433"/>
      <c r="K76" s="434"/>
    </row>
    <row r="77" spans="1:11" s="33" customFormat="1" ht="19.5" customHeight="1" x14ac:dyDescent="0.25">
      <c r="A77" s="181" t="s">
        <v>252</v>
      </c>
      <c r="B77" s="266"/>
      <c r="C77" s="267"/>
      <c r="D77" s="210">
        <v>0</v>
      </c>
      <c r="E77" s="211"/>
      <c r="F77" s="361">
        <f>D77+H77</f>
        <v>79560</v>
      </c>
      <c r="G77" s="362"/>
      <c r="H77" s="78">
        <v>79560</v>
      </c>
      <c r="I77" s="417" t="s">
        <v>162</v>
      </c>
      <c r="J77" s="418"/>
      <c r="K77" s="419"/>
    </row>
    <row r="78" spans="1:11" s="33" customFormat="1" ht="19.5" customHeight="1" x14ac:dyDescent="0.25">
      <c r="A78" s="181" t="s">
        <v>260</v>
      </c>
      <c r="B78" s="266"/>
      <c r="C78" s="267"/>
      <c r="D78" s="210">
        <v>0</v>
      </c>
      <c r="E78" s="211"/>
      <c r="F78" s="361">
        <f>D78+H78</f>
        <v>14999</v>
      </c>
      <c r="G78" s="362"/>
      <c r="H78" s="78">
        <v>14999</v>
      </c>
      <c r="I78" s="450"/>
      <c r="J78" s="451"/>
      <c r="K78" s="452"/>
    </row>
    <row r="79" spans="1:11" s="33" customFormat="1" ht="30" customHeight="1" x14ac:dyDescent="0.25">
      <c r="A79" s="232" t="s">
        <v>36</v>
      </c>
      <c r="B79" s="243"/>
      <c r="C79" s="244"/>
      <c r="D79" s="210">
        <f>SUM(D80:E83)</f>
        <v>453706</v>
      </c>
      <c r="E79" s="235"/>
      <c r="F79" s="200">
        <f t="shared" si="4"/>
        <v>453706</v>
      </c>
      <c r="G79" s="201"/>
      <c r="H79" s="164"/>
      <c r="I79" s="276"/>
      <c r="J79" s="277"/>
      <c r="K79" s="278"/>
    </row>
    <row r="80" spans="1:11" s="3" customFormat="1" ht="37.5" hidden="1" customHeight="1" x14ac:dyDescent="0.25">
      <c r="A80" s="181" t="s">
        <v>92</v>
      </c>
      <c r="B80" s="182"/>
      <c r="C80" s="183"/>
      <c r="D80" s="359">
        <v>0</v>
      </c>
      <c r="E80" s="360"/>
      <c r="F80" s="361">
        <f t="shared" si="4"/>
        <v>0</v>
      </c>
      <c r="G80" s="362"/>
      <c r="H80" s="78"/>
      <c r="I80" s="432"/>
      <c r="J80" s="438"/>
      <c r="K80" s="439"/>
    </row>
    <row r="81" spans="1:11" s="3" customFormat="1" ht="16.5" customHeight="1" x14ac:dyDescent="0.25">
      <c r="A81" s="181" t="s">
        <v>205</v>
      </c>
      <c r="B81" s="182"/>
      <c r="C81" s="183"/>
      <c r="D81" s="359">
        <v>1120</v>
      </c>
      <c r="E81" s="360"/>
      <c r="F81" s="361">
        <f t="shared" si="4"/>
        <v>1120</v>
      </c>
      <c r="G81" s="362"/>
      <c r="H81" s="78"/>
      <c r="I81" s="212"/>
      <c r="J81" s="213"/>
      <c r="K81" s="214"/>
    </row>
    <row r="82" spans="1:11" s="3" customFormat="1" ht="16.5" customHeight="1" x14ac:dyDescent="0.25">
      <c r="A82" s="181" t="s">
        <v>207</v>
      </c>
      <c r="B82" s="182"/>
      <c r="C82" s="183"/>
      <c r="D82" s="359">
        <v>6336</v>
      </c>
      <c r="E82" s="360"/>
      <c r="F82" s="361">
        <f t="shared" si="4"/>
        <v>6336</v>
      </c>
      <c r="G82" s="362"/>
      <c r="H82" s="78"/>
      <c r="I82" s="212"/>
      <c r="J82" s="213"/>
      <c r="K82" s="214"/>
    </row>
    <row r="83" spans="1:11" s="3" customFormat="1" ht="16.5" customHeight="1" x14ac:dyDescent="0.25">
      <c r="A83" s="181" t="s">
        <v>206</v>
      </c>
      <c r="B83" s="182"/>
      <c r="C83" s="183"/>
      <c r="D83" s="359">
        <v>446250</v>
      </c>
      <c r="E83" s="360"/>
      <c r="F83" s="361">
        <f t="shared" si="4"/>
        <v>446250</v>
      </c>
      <c r="G83" s="362"/>
      <c r="H83" s="78"/>
      <c r="I83" s="212"/>
      <c r="J83" s="213"/>
      <c r="K83" s="214"/>
    </row>
    <row r="84" spans="1:11" s="33" customFormat="1" ht="18" customHeight="1" x14ac:dyDescent="0.25">
      <c r="A84" s="232" t="s">
        <v>35</v>
      </c>
      <c r="B84" s="233"/>
      <c r="C84" s="234"/>
      <c r="D84" s="210">
        <f>SUM(D85:E92)</f>
        <v>24599.360000000001</v>
      </c>
      <c r="E84" s="211"/>
      <c r="F84" s="200">
        <f>SUM(F85:G92)</f>
        <v>24599.360000000001</v>
      </c>
      <c r="G84" s="201"/>
      <c r="H84" s="164"/>
      <c r="I84" s="212"/>
      <c r="J84" s="213"/>
      <c r="K84" s="214"/>
    </row>
    <row r="85" spans="1:11" s="3" customFormat="1" ht="16.5" customHeight="1" x14ac:dyDescent="0.25">
      <c r="A85" s="181" t="s">
        <v>96</v>
      </c>
      <c r="B85" s="182"/>
      <c r="C85" s="183"/>
      <c r="D85" s="359">
        <f>3*1050</f>
        <v>3150</v>
      </c>
      <c r="E85" s="360"/>
      <c r="F85" s="361">
        <f t="shared" ref="F85:F96" si="5">D85+H85</f>
        <v>3150</v>
      </c>
      <c r="G85" s="362"/>
      <c r="H85" s="78"/>
      <c r="I85" s="212"/>
      <c r="J85" s="213"/>
      <c r="K85" s="214"/>
    </row>
    <row r="86" spans="1:11" s="3" customFormat="1" ht="16.5" customHeight="1" x14ac:dyDescent="0.25">
      <c r="A86" s="181" t="s">
        <v>97</v>
      </c>
      <c r="B86" s="182"/>
      <c r="C86" s="183"/>
      <c r="D86" s="359">
        <f>6*600</f>
        <v>3600</v>
      </c>
      <c r="E86" s="360"/>
      <c r="F86" s="361">
        <f t="shared" si="5"/>
        <v>3600</v>
      </c>
      <c r="G86" s="362"/>
      <c r="H86" s="78"/>
      <c r="I86" s="212"/>
      <c r="J86" s="213"/>
      <c r="K86" s="214"/>
    </row>
    <row r="87" spans="1:11" s="3" customFormat="1" ht="16.5" customHeight="1" x14ac:dyDescent="0.25">
      <c r="A87" s="181" t="s">
        <v>98</v>
      </c>
      <c r="B87" s="182"/>
      <c r="C87" s="183"/>
      <c r="D87" s="359">
        <f>5*450</f>
        <v>2250</v>
      </c>
      <c r="E87" s="360"/>
      <c r="F87" s="361">
        <f t="shared" si="5"/>
        <v>2250</v>
      </c>
      <c r="G87" s="362"/>
      <c r="H87" s="78"/>
      <c r="I87" s="212"/>
      <c r="J87" s="213"/>
      <c r="K87" s="214"/>
    </row>
    <row r="88" spans="1:11" s="3" customFormat="1" ht="16.5" customHeight="1" x14ac:dyDescent="0.25">
      <c r="A88" s="181" t="s">
        <v>100</v>
      </c>
      <c r="B88" s="182"/>
      <c r="C88" s="183"/>
      <c r="D88" s="359">
        <f>6*300</f>
        <v>1800</v>
      </c>
      <c r="E88" s="360"/>
      <c r="F88" s="361">
        <f t="shared" si="5"/>
        <v>1800</v>
      </c>
      <c r="G88" s="362"/>
      <c r="H88" s="78"/>
      <c r="I88" s="212"/>
      <c r="J88" s="213"/>
      <c r="K88" s="214"/>
    </row>
    <row r="89" spans="1:11" s="3" customFormat="1" ht="16.5" customHeight="1" x14ac:dyDescent="0.25">
      <c r="A89" s="181" t="s">
        <v>99</v>
      </c>
      <c r="B89" s="182"/>
      <c r="C89" s="183"/>
      <c r="D89" s="359">
        <f>30*120</f>
        <v>3600</v>
      </c>
      <c r="E89" s="360"/>
      <c r="F89" s="361">
        <f t="shared" si="5"/>
        <v>3600</v>
      </c>
      <c r="G89" s="362"/>
      <c r="H89" s="78"/>
      <c r="I89" s="212"/>
      <c r="J89" s="213"/>
      <c r="K89" s="214"/>
    </row>
    <row r="90" spans="1:11" s="3" customFormat="1" ht="16.5" customHeight="1" x14ac:dyDescent="0.25">
      <c r="A90" s="181" t="s">
        <v>203</v>
      </c>
      <c r="B90" s="182"/>
      <c r="C90" s="183"/>
      <c r="D90" s="359">
        <v>3829.36</v>
      </c>
      <c r="E90" s="360"/>
      <c r="F90" s="361">
        <f t="shared" si="5"/>
        <v>3829.36</v>
      </c>
      <c r="G90" s="362"/>
      <c r="H90" s="78"/>
      <c r="I90" s="212"/>
      <c r="J90" s="213"/>
      <c r="K90" s="214"/>
    </row>
    <row r="91" spans="1:11" s="3" customFormat="1" ht="16.5" customHeight="1" x14ac:dyDescent="0.25">
      <c r="A91" s="181" t="s">
        <v>101</v>
      </c>
      <c r="B91" s="182"/>
      <c r="C91" s="183"/>
      <c r="D91" s="359">
        <f>10*527</f>
        <v>5270</v>
      </c>
      <c r="E91" s="360"/>
      <c r="F91" s="361">
        <f t="shared" si="5"/>
        <v>5270</v>
      </c>
      <c r="G91" s="362"/>
      <c r="H91" s="78"/>
      <c r="I91" s="212"/>
      <c r="J91" s="213"/>
      <c r="K91" s="214"/>
    </row>
    <row r="92" spans="1:11" s="3" customFormat="1" ht="16.5" customHeight="1" x14ac:dyDescent="0.25">
      <c r="A92" s="181" t="s">
        <v>192</v>
      </c>
      <c r="B92" s="182"/>
      <c r="C92" s="183"/>
      <c r="D92" s="359">
        <v>1100</v>
      </c>
      <c r="E92" s="360"/>
      <c r="F92" s="361">
        <f t="shared" si="5"/>
        <v>1100</v>
      </c>
      <c r="G92" s="362"/>
      <c r="H92" s="78"/>
      <c r="I92" s="212"/>
      <c r="J92" s="213"/>
      <c r="K92" s="214"/>
    </row>
    <row r="93" spans="1:11" s="33" customFormat="1" ht="30" customHeight="1" x14ac:dyDescent="0.25">
      <c r="A93" s="232" t="s">
        <v>33</v>
      </c>
      <c r="B93" s="233"/>
      <c r="C93" s="234"/>
      <c r="D93" s="210">
        <f>SUM(D94:E96)</f>
        <v>168523.55</v>
      </c>
      <c r="E93" s="211"/>
      <c r="F93" s="200">
        <f t="shared" si="5"/>
        <v>172960.34999999998</v>
      </c>
      <c r="G93" s="201"/>
      <c r="H93" s="164">
        <f>H94</f>
        <v>4436.8</v>
      </c>
      <c r="I93" s="212"/>
      <c r="J93" s="213"/>
      <c r="K93" s="214"/>
    </row>
    <row r="94" spans="1:11" s="3" customFormat="1" ht="80.099999999999994" customHeight="1" x14ac:dyDescent="0.25">
      <c r="A94" s="181" t="s">
        <v>136</v>
      </c>
      <c r="B94" s="182"/>
      <c r="C94" s="183"/>
      <c r="D94" s="359">
        <v>44134.2</v>
      </c>
      <c r="E94" s="360"/>
      <c r="F94" s="361">
        <f t="shared" si="5"/>
        <v>48571</v>
      </c>
      <c r="G94" s="362"/>
      <c r="H94" s="78">
        <v>4436.8</v>
      </c>
      <c r="I94" s="212" t="s">
        <v>162</v>
      </c>
      <c r="J94" s="213"/>
      <c r="K94" s="214"/>
    </row>
    <row r="95" spans="1:11" s="3" customFormat="1" ht="144.94999999999999" customHeight="1" x14ac:dyDescent="0.25">
      <c r="A95" s="181" t="s">
        <v>137</v>
      </c>
      <c r="B95" s="182"/>
      <c r="C95" s="183"/>
      <c r="D95" s="359">
        <v>107089.35</v>
      </c>
      <c r="E95" s="360"/>
      <c r="F95" s="361">
        <f t="shared" si="5"/>
        <v>107089.35</v>
      </c>
      <c r="G95" s="362"/>
      <c r="H95" s="78"/>
      <c r="I95" s="212"/>
      <c r="J95" s="213"/>
      <c r="K95" s="214"/>
    </row>
    <row r="96" spans="1:11" s="3" customFormat="1" ht="69.95" customHeight="1" x14ac:dyDescent="0.25">
      <c r="A96" s="181" t="s">
        <v>103</v>
      </c>
      <c r="B96" s="182"/>
      <c r="C96" s="183"/>
      <c r="D96" s="359">
        <v>17300</v>
      </c>
      <c r="E96" s="360"/>
      <c r="F96" s="361">
        <f t="shared" si="5"/>
        <v>17300</v>
      </c>
      <c r="G96" s="362"/>
      <c r="H96" s="78"/>
      <c r="I96" s="212"/>
      <c r="J96" s="213"/>
      <c r="K96" s="214"/>
    </row>
    <row r="97" spans="1:11" s="36" customFormat="1" ht="39" hidden="1" customHeight="1" x14ac:dyDescent="0.25">
      <c r="A97" s="252" t="s">
        <v>37</v>
      </c>
      <c r="B97" s="271"/>
      <c r="C97" s="272"/>
      <c r="D97" s="255"/>
      <c r="E97" s="273"/>
      <c r="F97" s="255"/>
      <c r="G97" s="273"/>
      <c r="H97" s="79"/>
      <c r="I97" s="202"/>
      <c r="J97" s="274"/>
      <c r="K97" s="275"/>
    </row>
    <row r="98" spans="1:11" s="36" customFormat="1" ht="16.5" hidden="1" customHeight="1" x14ac:dyDescent="0.25">
      <c r="A98" s="205" t="s">
        <v>64</v>
      </c>
      <c r="B98" s="206"/>
      <c r="C98" s="207"/>
      <c r="D98" s="359"/>
      <c r="E98" s="360"/>
      <c r="F98" s="359"/>
      <c r="G98" s="360"/>
      <c r="H98" s="79"/>
      <c r="I98" s="202"/>
      <c r="J98" s="203"/>
      <c r="K98" s="204"/>
    </row>
    <row r="99" spans="1:11" s="36" customFormat="1" ht="16.5" hidden="1" customHeight="1" x14ac:dyDescent="0.25">
      <c r="A99" s="205" t="s">
        <v>65</v>
      </c>
      <c r="B99" s="237"/>
      <c r="C99" s="238"/>
      <c r="D99" s="359"/>
      <c r="E99" s="360"/>
      <c r="F99" s="359"/>
      <c r="G99" s="360"/>
      <c r="H99" s="79"/>
      <c r="I99" s="202"/>
      <c r="J99" s="203"/>
      <c r="K99" s="204"/>
    </row>
    <row r="100" spans="1:11" s="36" customFormat="1" ht="16.5" hidden="1" customHeight="1" x14ac:dyDescent="0.25">
      <c r="A100" s="205" t="s">
        <v>66</v>
      </c>
      <c r="B100" s="206"/>
      <c r="C100" s="207"/>
      <c r="D100" s="359"/>
      <c r="E100" s="360"/>
      <c r="F100" s="359"/>
      <c r="G100" s="360"/>
      <c r="H100" s="79"/>
      <c r="I100" s="202"/>
      <c r="J100" s="203"/>
      <c r="K100" s="204"/>
    </row>
    <row r="101" spans="1:11" s="36" customFormat="1" ht="16.5" hidden="1" customHeight="1" x14ac:dyDescent="0.25">
      <c r="A101" s="205" t="s">
        <v>67</v>
      </c>
      <c r="B101" s="206"/>
      <c r="C101" s="207"/>
      <c r="D101" s="359"/>
      <c r="E101" s="360"/>
      <c r="F101" s="359"/>
      <c r="G101" s="360"/>
      <c r="H101" s="79"/>
      <c r="I101" s="202"/>
      <c r="J101" s="203"/>
      <c r="K101" s="204"/>
    </row>
    <row r="102" spans="1:11" s="36" customFormat="1" ht="16.5" hidden="1" customHeight="1" x14ac:dyDescent="0.25">
      <c r="A102" s="205" t="s">
        <v>68</v>
      </c>
      <c r="B102" s="206"/>
      <c r="C102" s="207"/>
      <c r="D102" s="359"/>
      <c r="E102" s="360"/>
      <c r="F102" s="359"/>
      <c r="G102" s="360"/>
      <c r="H102" s="79"/>
      <c r="I102" s="202"/>
      <c r="J102" s="203"/>
      <c r="K102" s="204"/>
    </row>
    <row r="103" spans="1:11" s="36" customFormat="1" ht="16.5" hidden="1" customHeight="1" x14ac:dyDescent="0.25">
      <c r="A103" s="205" t="s">
        <v>55</v>
      </c>
      <c r="B103" s="206"/>
      <c r="C103" s="207"/>
      <c r="D103" s="359"/>
      <c r="E103" s="360"/>
      <c r="F103" s="359"/>
      <c r="G103" s="360"/>
      <c r="H103" s="79"/>
      <c r="I103" s="202"/>
      <c r="J103" s="203"/>
      <c r="K103" s="204"/>
    </row>
    <row r="104" spans="1:11" s="3" customFormat="1" x14ac:dyDescent="0.25">
      <c r="A104" s="229" t="s">
        <v>11</v>
      </c>
      <c r="B104" s="229"/>
      <c r="C104" s="229"/>
      <c r="D104" s="375">
        <f>D29+D30+D31+D32+D34+D40+D46+D60+D72+D74+D78+D79+D84+D93</f>
        <v>11869976</v>
      </c>
      <c r="E104" s="376"/>
      <c r="F104" s="375">
        <f>F29+F30+F31+F34+F40+F46+F60+F72+F74+F79+F84+F93</f>
        <v>11869975.999999998</v>
      </c>
      <c r="G104" s="376"/>
      <c r="H104" s="162">
        <f>H29+H30+H31+H34+H40+H46+H60+H72+H74+H79+H84+H93</f>
        <v>1.1823431123048067E-11</v>
      </c>
      <c r="I104" s="208"/>
      <c r="J104" s="208"/>
      <c r="K104" s="208"/>
    </row>
    <row r="105" spans="1:11" s="3" customFormat="1" x14ac:dyDescent="0.25">
      <c r="A105" s="8"/>
      <c r="B105" s="8"/>
      <c r="C105" s="8"/>
      <c r="D105" s="48"/>
      <c r="E105" s="48"/>
      <c r="F105" s="9"/>
      <c r="G105" s="9"/>
      <c r="H105" s="9"/>
      <c r="I105" s="10"/>
      <c r="J105" s="10"/>
      <c r="K105" s="10"/>
    </row>
    <row r="106" spans="1:11" s="3" customFormat="1" x14ac:dyDescent="0.25">
      <c r="A106" s="8"/>
      <c r="B106" s="8"/>
      <c r="C106" s="8"/>
      <c r="D106" s="48"/>
      <c r="E106" s="48"/>
      <c r="F106" s="9"/>
      <c r="G106" s="9"/>
      <c r="H106" s="9"/>
      <c r="I106" s="10"/>
      <c r="J106" s="10"/>
      <c r="K106" s="10"/>
    </row>
    <row r="107" spans="1:11" ht="16.5" customHeight="1" x14ac:dyDescent="0.25">
      <c r="A107" s="326" t="s">
        <v>46</v>
      </c>
      <c r="B107" s="326"/>
      <c r="C107" s="326"/>
      <c r="D107" s="326"/>
      <c r="E107" s="326"/>
      <c r="F107" s="326"/>
      <c r="G107" s="326"/>
      <c r="H107" s="326"/>
      <c r="I107" s="326"/>
      <c r="J107" s="326"/>
      <c r="K107" s="326"/>
    </row>
    <row r="109" spans="1:11" x14ac:dyDescent="0.25">
      <c r="A109" s="208"/>
      <c r="B109" s="208"/>
      <c r="C109" s="208"/>
      <c r="D109" s="247" t="s">
        <v>5</v>
      </c>
      <c r="E109" s="247"/>
      <c r="F109" s="248" t="s">
        <v>6</v>
      </c>
      <c r="G109" s="248"/>
      <c r="H109" s="156" t="s">
        <v>14</v>
      </c>
      <c r="I109" s="249" t="s">
        <v>13</v>
      </c>
      <c r="J109" s="250"/>
      <c r="K109" s="251"/>
    </row>
    <row r="110" spans="1:11" s="33" customFormat="1" ht="18" customHeight="1" x14ac:dyDescent="0.25">
      <c r="A110" s="291" t="s">
        <v>15</v>
      </c>
      <c r="B110" s="291"/>
      <c r="C110" s="291"/>
      <c r="D110" s="210">
        <v>471472.85</v>
      </c>
      <c r="E110" s="211"/>
      <c r="F110" s="200">
        <f>D110+H110</f>
        <v>471472.85</v>
      </c>
      <c r="G110" s="201"/>
      <c r="H110" s="164"/>
      <c r="I110" s="388"/>
      <c r="J110" s="441"/>
      <c r="K110" s="442"/>
    </row>
    <row r="111" spans="1:11" s="33" customFormat="1" ht="18" customHeight="1" x14ac:dyDescent="0.25">
      <c r="A111" s="197" t="s">
        <v>16</v>
      </c>
      <c r="B111" s="198"/>
      <c r="C111" s="199"/>
      <c r="D111" s="210">
        <v>142384.79999999999</v>
      </c>
      <c r="E111" s="211"/>
      <c r="F111" s="200">
        <f>D111+H111</f>
        <v>142384.79999999999</v>
      </c>
      <c r="G111" s="201"/>
      <c r="H111" s="164"/>
      <c r="I111" s="443"/>
      <c r="J111" s="444"/>
      <c r="K111" s="445"/>
    </row>
    <row r="112" spans="1:11" ht="18" customHeight="1" x14ac:dyDescent="0.25">
      <c r="A112" s="197" t="s">
        <v>25</v>
      </c>
      <c r="B112" s="198"/>
      <c r="C112" s="199"/>
      <c r="D112" s="210">
        <f>SUM(D113:E114)</f>
        <v>35637</v>
      </c>
      <c r="E112" s="235"/>
      <c r="F112" s="200">
        <f t="shared" ref="F112" si="6">D112+H112</f>
        <v>35637</v>
      </c>
      <c r="G112" s="236"/>
      <c r="H112" s="165"/>
      <c r="I112" s="188"/>
      <c r="J112" s="189"/>
      <c r="K112" s="190"/>
    </row>
    <row r="113" spans="1:11" ht="16.5" customHeight="1" x14ac:dyDescent="0.25">
      <c r="A113" s="181" t="s">
        <v>43</v>
      </c>
      <c r="B113" s="182"/>
      <c r="C113" s="183"/>
      <c r="D113" s="359">
        <v>34450</v>
      </c>
      <c r="E113" s="360"/>
      <c r="F113" s="361">
        <f>D113+H113</f>
        <v>34450</v>
      </c>
      <c r="G113" s="387"/>
      <c r="H113" s="78"/>
      <c r="I113" s="212"/>
      <c r="J113" s="213"/>
      <c r="K113" s="214"/>
    </row>
    <row r="114" spans="1:11" ht="16.5" customHeight="1" x14ac:dyDescent="0.25">
      <c r="A114" s="181" t="s">
        <v>24</v>
      </c>
      <c r="B114" s="182"/>
      <c r="C114" s="183"/>
      <c r="D114" s="359">
        <v>1187</v>
      </c>
      <c r="E114" s="360"/>
      <c r="F114" s="361">
        <f>D114+H114</f>
        <v>1187</v>
      </c>
      <c r="G114" s="387"/>
      <c r="H114" s="78"/>
      <c r="I114" s="212"/>
      <c r="J114" s="213"/>
      <c r="K114" s="214"/>
    </row>
    <row r="115" spans="1:11" ht="18" customHeight="1" x14ac:dyDescent="0.25">
      <c r="A115" s="197" t="s">
        <v>19</v>
      </c>
      <c r="B115" s="198"/>
      <c r="C115" s="199"/>
      <c r="D115" s="210">
        <f>D116</f>
        <v>5548</v>
      </c>
      <c r="E115" s="211"/>
      <c r="F115" s="200">
        <f>D115+H115</f>
        <v>5548</v>
      </c>
      <c r="G115" s="201"/>
      <c r="H115" s="164"/>
      <c r="I115" s="432"/>
      <c r="J115" s="438"/>
      <c r="K115" s="439"/>
    </row>
    <row r="116" spans="1:11" s="3" customFormat="1" ht="16.5" customHeight="1" x14ac:dyDescent="0.25">
      <c r="A116" s="181" t="s">
        <v>245</v>
      </c>
      <c r="B116" s="182"/>
      <c r="C116" s="183"/>
      <c r="D116" s="359">
        <v>5548</v>
      </c>
      <c r="E116" s="360"/>
      <c r="F116" s="361">
        <f t="shared" ref="F116" si="7">D116+H116</f>
        <v>5548</v>
      </c>
      <c r="G116" s="362"/>
      <c r="H116" s="78"/>
      <c r="I116" s="212"/>
      <c r="J116" s="213"/>
      <c r="K116" s="214"/>
    </row>
    <row r="117" spans="1:11" ht="18" customHeight="1" x14ac:dyDescent="0.25">
      <c r="A117" s="197" t="s">
        <v>20</v>
      </c>
      <c r="B117" s="198"/>
      <c r="C117" s="199"/>
      <c r="D117" s="210">
        <f>SUM(D118:E123)</f>
        <v>150811.6</v>
      </c>
      <c r="E117" s="211"/>
      <c r="F117" s="200">
        <f>D117+H117</f>
        <v>150811.6</v>
      </c>
      <c r="G117" s="201"/>
      <c r="H117" s="165"/>
      <c r="I117" s="208"/>
      <c r="J117" s="208"/>
      <c r="K117" s="208"/>
    </row>
    <row r="118" spans="1:11" s="3" customFormat="1" ht="16.5" customHeight="1" x14ac:dyDescent="0.25">
      <c r="A118" s="181" t="s">
        <v>71</v>
      </c>
      <c r="B118" s="182"/>
      <c r="C118" s="183"/>
      <c r="D118" s="359">
        <v>15000</v>
      </c>
      <c r="E118" s="360"/>
      <c r="F118" s="361">
        <f t="shared" ref="F118:F138" si="8">D118+H118</f>
        <v>15000</v>
      </c>
      <c r="G118" s="362"/>
      <c r="H118" s="130"/>
      <c r="I118" s="212"/>
      <c r="J118" s="213"/>
      <c r="K118" s="214"/>
    </row>
    <row r="119" spans="1:11" s="3" customFormat="1" ht="16.5" customHeight="1" x14ac:dyDescent="0.25">
      <c r="A119" s="181" t="s">
        <v>105</v>
      </c>
      <c r="B119" s="182"/>
      <c r="C119" s="183"/>
      <c r="D119" s="359">
        <v>10000</v>
      </c>
      <c r="E119" s="360"/>
      <c r="F119" s="361">
        <f t="shared" si="8"/>
        <v>10000</v>
      </c>
      <c r="G119" s="362"/>
      <c r="H119" s="114"/>
      <c r="I119" s="188"/>
      <c r="J119" s="189"/>
      <c r="K119" s="190"/>
    </row>
    <row r="120" spans="1:11" s="3" customFormat="1" ht="16.5" customHeight="1" x14ac:dyDescent="0.25">
      <c r="A120" s="181" t="s">
        <v>106</v>
      </c>
      <c r="B120" s="182"/>
      <c r="C120" s="183"/>
      <c r="D120" s="359">
        <v>0</v>
      </c>
      <c r="E120" s="360"/>
      <c r="F120" s="361">
        <f t="shared" si="8"/>
        <v>0</v>
      </c>
      <c r="G120" s="362"/>
      <c r="H120" s="115"/>
      <c r="I120" s="432"/>
      <c r="J120" s="438"/>
      <c r="K120" s="439"/>
    </row>
    <row r="121" spans="1:11" s="3" customFormat="1" ht="16.5" customHeight="1" x14ac:dyDescent="0.25">
      <c r="A121" s="181" t="s">
        <v>235</v>
      </c>
      <c r="B121" s="182"/>
      <c r="C121" s="183"/>
      <c r="D121" s="359">
        <v>105300</v>
      </c>
      <c r="E121" s="360"/>
      <c r="F121" s="361">
        <f t="shared" si="8"/>
        <v>105300</v>
      </c>
      <c r="G121" s="362"/>
      <c r="H121" s="80"/>
      <c r="I121" s="365"/>
      <c r="J121" s="366"/>
      <c r="K121" s="367"/>
    </row>
    <row r="122" spans="1:11" s="3" customFormat="1" ht="39.950000000000003" customHeight="1" x14ac:dyDescent="0.25">
      <c r="A122" s="181" t="s">
        <v>243</v>
      </c>
      <c r="B122" s="182"/>
      <c r="C122" s="183"/>
      <c r="D122" s="359">
        <v>18780</v>
      </c>
      <c r="E122" s="360"/>
      <c r="F122" s="361">
        <f t="shared" si="8"/>
        <v>18780</v>
      </c>
      <c r="G122" s="362"/>
      <c r="H122" s="78"/>
      <c r="I122" s="212"/>
      <c r="J122" s="213"/>
      <c r="K122" s="214"/>
    </row>
    <row r="123" spans="1:11" s="3" customFormat="1" ht="39.950000000000003" customHeight="1" x14ac:dyDescent="0.25">
      <c r="A123" s="181" t="s">
        <v>183</v>
      </c>
      <c r="B123" s="182"/>
      <c r="C123" s="183"/>
      <c r="D123" s="359">
        <v>1731.6</v>
      </c>
      <c r="E123" s="360"/>
      <c r="F123" s="361">
        <f t="shared" si="8"/>
        <v>1731.6</v>
      </c>
      <c r="G123" s="362"/>
      <c r="H123" s="78"/>
      <c r="I123" s="212"/>
      <c r="J123" s="213"/>
      <c r="K123" s="214"/>
    </row>
    <row r="124" spans="1:11" ht="16.5" customHeight="1" x14ac:dyDescent="0.25">
      <c r="A124" s="197" t="s">
        <v>58</v>
      </c>
      <c r="B124" s="198"/>
      <c r="C124" s="199"/>
      <c r="D124" s="210">
        <f>SUM(D125:E135)</f>
        <v>143616.35999999999</v>
      </c>
      <c r="E124" s="211"/>
      <c r="F124" s="200">
        <f>D124+H124</f>
        <v>143616.35999999999</v>
      </c>
      <c r="G124" s="201"/>
      <c r="H124" s="165">
        <f>SUM(H125:H135)</f>
        <v>0</v>
      </c>
      <c r="I124" s="212"/>
      <c r="J124" s="213"/>
      <c r="K124" s="214"/>
    </row>
    <row r="125" spans="1:11" s="3" customFormat="1" ht="16.5" customHeight="1" x14ac:dyDescent="0.25">
      <c r="A125" s="181" t="s">
        <v>164</v>
      </c>
      <c r="B125" s="182"/>
      <c r="C125" s="183"/>
      <c r="D125" s="359">
        <v>4939.9799999999996</v>
      </c>
      <c r="E125" s="360"/>
      <c r="F125" s="361">
        <f t="shared" si="8"/>
        <v>4939.9799999999996</v>
      </c>
      <c r="G125" s="362"/>
      <c r="H125" s="80"/>
      <c r="I125" s="212"/>
      <c r="J125" s="213"/>
      <c r="K125" s="214"/>
    </row>
    <row r="126" spans="1:11" s="3" customFormat="1" ht="16.5" customHeight="1" x14ac:dyDescent="0.25">
      <c r="A126" s="181" t="s">
        <v>163</v>
      </c>
      <c r="B126" s="182"/>
      <c r="C126" s="183"/>
      <c r="D126" s="359">
        <v>6986.1</v>
      </c>
      <c r="E126" s="360"/>
      <c r="F126" s="361">
        <f t="shared" si="8"/>
        <v>6986.1</v>
      </c>
      <c r="G126" s="362"/>
      <c r="H126" s="80"/>
      <c r="I126" s="212"/>
      <c r="J126" s="213"/>
      <c r="K126" s="214"/>
    </row>
    <row r="127" spans="1:11" s="3" customFormat="1" ht="16.5" customHeight="1" x14ac:dyDescent="0.25">
      <c r="A127" s="181" t="s">
        <v>211</v>
      </c>
      <c r="B127" s="182"/>
      <c r="C127" s="183"/>
      <c r="D127" s="359">
        <v>3209</v>
      </c>
      <c r="E127" s="360"/>
      <c r="F127" s="361">
        <f t="shared" si="8"/>
        <v>3209</v>
      </c>
      <c r="G127" s="362"/>
      <c r="H127" s="80"/>
      <c r="I127" s="212"/>
      <c r="J127" s="213"/>
      <c r="K127" s="214"/>
    </row>
    <row r="128" spans="1:11" s="3" customFormat="1" ht="16.5" customHeight="1" x14ac:dyDescent="0.25">
      <c r="A128" s="181" t="s">
        <v>212</v>
      </c>
      <c r="B128" s="182"/>
      <c r="C128" s="183"/>
      <c r="D128" s="359">
        <v>3345</v>
      </c>
      <c r="E128" s="360"/>
      <c r="F128" s="361">
        <f t="shared" si="8"/>
        <v>3345</v>
      </c>
      <c r="G128" s="362"/>
      <c r="H128" s="80"/>
      <c r="I128" s="212"/>
      <c r="J128" s="213"/>
      <c r="K128" s="214"/>
    </row>
    <row r="129" spans="1:11" s="3" customFormat="1" ht="16.5" customHeight="1" x14ac:dyDescent="0.25">
      <c r="A129" s="181" t="s">
        <v>213</v>
      </c>
      <c r="B129" s="182"/>
      <c r="C129" s="183"/>
      <c r="D129" s="359">
        <v>4199</v>
      </c>
      <c r="E129" s="360"/>
      <c r="F129" s="361">
        <f t="shared" si="8"/>
        <v>4199</v>
      </c>
      <c r="G129" s="362"/>
      <c r="H129" s="80"/>
      <c r="I129" s="212"/>
      <c r="J129" s="213"/>
      <c r="K129" s="214"/>
    </row>
    <row r="130" spans="1:11" s="3" customFormat="1" ht="16.5" customHeight="1" x14ac:dyDescent="0.25">
      <c r="A130" s="181" t="s">
        <v>219</v>
      </c>
      <c r="B130" s="182"/>
      <c r="C130" s="183"/>
      <c r="D130" s="359">
        <v>62000</v>
      </c>
      <c r="E130" s="360"/>
      <c r="F130" s="361">
        <f t="shared" si="8"/>
        <v>62000</v>
      </c>
      <c r="G130" s="362"/>
      <c r="H130" s="80"/>
      <c r="I130" s="212"/>
      <c r="J130" s="213"/>
      <c r="K130" s="214"/>
    </row>
    <row r="131" spans="1:11" s="3" customFormat="1" ht="16.5" customHeight="1" x14ac:dyDescent="0.25">
      <c r="A131" s="181" t="s">
        <v>214</v>
      </c>
      <c r="B131" s="182"/>
      <c r="C131" s="183"/>
      <c r="D131" s="359">
        <v>14333.44</v>
      </c>
      <c r="E131" s="360"/>
      <c r="F131" s="361">
        <v>14333.44</v>
      </c>
      <c r="G131" s="362"/>
      <c r="H131" s="80"/>
      <c r="I131" s="212"/>
      <c r="J131" s="213"/>
      <c r="K131" s="214"/>
    </row>
    <row r="132" spans="1:11" s="3" customFormat="1" ht="16.5" customHeight="1" x14ac:dyDescent="0.25">
      <c r="A132" s="181" t="s">
        <v>224</v>
      </c>
      <c r="B132" s="182"/>
      <c r="C132" s="183"/>
      <c r="D132" s="359">
        <v>23275</v>
      </c>
      <c r="E132" s="360"/>
      <c r="F132" s="361">
        <f t="shared" ref="F132:F135" si="9">D132+H132</f>
        <v>23275</v>
      </c>
      <c r="G132" s="362"/>
      <c r="H132" s="80"/>
      <c r="I132" s="212"/>
      <c r="J132" s="213"/>
      <c r="K132" s="214"/>
    </row>
    <row r="133" spans="1:11" s="3" customFormat="1" ht="16.5" customHeight="1" x14ac:dyDescent="0.25">
      <c r="A133" s="181" t="s">
        <v>236</v>
      </c>
      <c r="B133" s="182"/>
      <c r="C133" s="183"/>
      <c r="D133" s="359">
        <v>9395.94</v>
      </c>
      <c r="E133" s="360"/>
      <c r="F133" s="361">
        <f t="shared" si="9"/>
        <v>9395.94</v>
      </c>
      <c r="G133" s="362"/>
      <c r="H133" s="80"/>
      <c r="I133" s="212"/>
      <c r="J133" s="213"/>
      <c r="K133" s="214"/>
    </row>
    <row r="134" spans="1:11" s="3" customFormat="1" ht="39.950000000000003" hidden="1" customHeight="1" x14ac:dyDescent="0.25">
      <c r="A134" s="181" t="s">
        <v>237</v>
      </c>
      <c r="B134" s="182"/>
      <c r="C134" s="183"/>
      <c r="D134" s="359">
        <v>0</v>
      </c>
      <c r="E134" s="360"/>
      <c r="F134" s="361">
        <f t="shared" si="9"/>
        <v>0</v>
      </c>
      <c r="G134" s="362"/>
      <c r="H134" s="80">
        <v>0</v>
      </c>
      <c r="I134" s="432"/>
      <c r="J134" s="438"/>
      <c r="K134" s="439"/>
    </row>
    <row r="135" spans="1:11" s="3" customFormat="1" ht="30" customHeight="1" x14ac:dyDescent="0.25">
      <c r="A135" s="181" t="s">
        <v>244</v>
      </c>
      <c r="B135" s="182"/>
      <c r="C135" s="183"/>
      <c r="D135" s="359">
        <v>11932.9</v>
      </c>
      <c r="E135" s="360"/>
      <c r="F135" s="361">
        <f t="shared" si="9"/>
        <v>11932.9</v>
      </c>
      <c r="G135" s="362"/>
      <c r="H135" s="80"/>
      <c r="I135" s="212"/>
      <c r="J135" s="213"/>
      <c r="K135" s="214"/>
    </row>
    <row r="136" spans="1:11" s="33" customFormat="1" ht="30" customHeight="1" x14ac:dyDescent="0.25">
      <c r="A136" s="232" t="s">
        <v>36</v>
      </c>
      <c r="B136" s="243"/>
      <c r="C136" s="244"/>
      <c r="D136" s="210">
        <f>D137</f>
        <v>68000</v>
      </c>
      <c r="E136" s="235"/>
      <c r="F136" s="200">
        <f>F137</f>
        <v>68000</v>
      </c>
      <c r="G136" s="201"/>
      <c r="H136" s="164">
        <f>H137</f>
        <v>0</v>
      </c>
      <c r="I136" s="276"/>
      <c r="J136" s="277"/>
      <c r="K136" s="278"/>
    </row>
    <row r="137" spans="1:11" s="3" customFormat="1" ht="16.5" customHeight="1" x14ac:dyDescent="0.25">
      <c r="A137" s="181" t="s">
        <v>238</v>
      </c>
      <c r="B137" s="182"/>
      <c r="C137" s="183"/>
      <c r="D137" s="359">
        <v>68000</v>
      </c>
      <c r="E137" s="360"/>
      <c r="F137" s="361">
        <f>D137+H137</f>
        <v>68000</v>
      </c>
      <c r="G137" s="362"/>
      <c r="H137" s="78"/>
      <c r="I137" s="432"/>
      <c r="J137" s="438"/>
      <c r="K137" s="439"/>
    </row>
    <row r="138" spans="1:11" s="33" customFormat="1" ht="32.25" customHeight="1" x14ac:dyDescent="0.25">
      <c r="A138" s="232" t="s">
        <v>145</v>
      </c>
      <c r="B138" s="243"/>
      <c r="C138" s="244"/>
      <c r="D138" s="210">
        <f>D139</f>
        <v>65870.960000000006</v>
      </c>
      <c r="E138" s="235"/>
      <c r="F138" s="200">
        <f t="shared" si="8"/>
        <v>65870.960000000006</v>
      </c>
      <c r="G138" s="201"/>
      <c r="H138" s="164"/>
      <c r="I138" s="276"/>
      <c r="J138" s="277"/>
      <c r="K138" s="278"/>
    </row>
    <row r="139" spans="1:11" s="3" customFormat="1" ht="55.5" customHeight="1" x14ac:dyDescent="0.25">
      <c r="A139" s="205" t="s">
        <v>216</v>
      </c>
      <c r="B139" s="206"/>
      <c r="C139" s="207"/>
      <c r="D139" s="359">
        <v>65870.960000000006</v>
      </c>
      <c r="E139" s="360"/>
      <c r="F139" s="361">
        <f>D139+H139</f>
        <v>65870.960000000006</v>
      </c>
      <c r="G139" s="362"/>
      <c r="H139" s="78"/>
      <c r="I139" s="212"/>
      <c r="J139" s="213"/>
      <c r="K139" s="214"/>
    </row>
    <row r="140" spans="1:11" s="36" customFormat="1" ht="39" customHeight="1" x14ac:dyDescent="0.25">
      <c r="A140" s="252" t="s">
        <v>37</v>
      </c>
      <c r="B140" s="253"/>
      <c r="C140" s="254"/>
      <c r="D140" s="255">
        <f>SUM(D141:E145)</f>
        <v>64990</v>
      </c>
      <c r="E140" s="256"/>
      <c r="F140" s="210">
        <f t="shared" ref="F140:F145" si="10">D140+H140</f>
        <v>64990</v>
      </c>
      <c r="G140" s="235"/>
      <c r="H140" s="85"/>
      <c r="I140" s="202"/>
      <c r="J140" s="203"/>
      <c r="K140" s="204"/>
    </row>
    <row r="141" spans="1:11" s="36" customFormat="1" ht="16.5" customHeight="1" x14ac:dyDescent="0.25">
      <c r="A141" s="205" t="s">
        <v>140</v>
      </c>
      <c r="B141" s="206"/>
      <c r="C141" s="207"/>
      <c r="D141" s="359">
        <v>25200</v>
      </c>
      <c r="E141" s="368"/>
      <c r="F141" s="359">
        <f t="shared" si="10"/>
        <v>25200</v>
      </c>
      <c r="G141" s="360"/>
      <c r="H141" s="78"/>
      <c r="I141" s="335"/>
      <c r="J141" s="336"/>
      <c r="K141" s="337"/>
    </row>
    <row r="142" spans="1:11" s="36" customFormat="1" ht="16.5" customHeight="1" x14ac:dyDescent="0.25">
      <c r="A142" s="205" t="s">
        <v>141</v>
      </c>
      <c r="B142" s="237"/>
      <c r="C142" s="238"/>
      <c r="D142" s="359">
        <v>11760</v>
      </c>
      <c r="E142" s="368"/>
      <c r="F142" s="359">
        <f t="shared" si="10"/>
        <v>11760</v>
      </c>
      <c r="G142" s="360"/>
      <c r="H142" s="78"/>
      <c r="I142" s="369"/>
      <c r="J142" s="370"/>
      <c r="K142" s="371"/>
    </row>
    <row r="143" spans="1:11" s="36" customFormat="1" ht="16.5" customHeight="1" x14ac:dyDescent="0.25">
      <c r="A143" s="205" t="s">
        <v>142</v>
      </c>
      <c r="B143" s="206"/>
      <c r="C143" s="207"/>
      <c r="D143" s="359">
        <v>16800</v>
      </c>
      <c r="E143" s="368"/>
      <c r="F143" s="359">
        <f t="shared" si="10"/>
        <v>16800</v>
      </c>
      <c r="G143" s="360"/>
      <c r="H143" s="78"/>
      <c r="I143" s="369"/>
      <c r="J143" s="370"/>
      <c r="K143" s="371"/>
    </row>
    <row r="144" spans="1:11" s="36" customFormat="1" ht="16.5" customHeight="1" x14ac:dyDescent="0.25">
      <c r="A144" s="205" t="s">
        <v>143</v>
      </c>
      <c r="B144" s="206"/>
      <c r="C144" s="207"/>
      <c r="D144" s="359">
        <v>10080</v>
      </c>
      <c r="E144" s="368"/>
      <c r="F144" s="359">
        <f t="shared" si="10"/>
        <v>10080</v>
      </c>
      <c r="G144" s="360"/>
      <c r="H144" s="78"/>
      <c r="I144" s="369"/>
      <c r="J144" s="370"/>
      <c r="K144" s="371"/>
    </row>
    <row r="145" spans="1:11" s="36" customFormat="1" ht="16.5" customHeight="1" x14ac:dyDescent="0.25">
      <c r="A145" s="205" t="s">
        <v>144</v>
      </c>
      <c r="B145" s="206"/>
      <c r="C145" s="207"/>
      <c r="D145" s="359">
        <v>1150</v>
      </c>
      <c r="E145" s="368"/>
      <c r="F145" s="359">
        <f t="shared" si="10"/>
        <v>1150</v>
      </c>
      <c r="G145" s="360"/>
      <c r="H145" s="78"/>
      <c r="I145" s="372"/>
      <c r="J145" s="373"/>
      <c r="K145" s="374"/>
    </row>
    <row r="146" spans="1:11" x14ac:dyDescent="0.25">
      <c r="A146" s="229" t="s">
        <v>11</v>
      </c>
      <c r="B146" s="229"/>
      <c r="C146" s="229"/>
      <c r="D146" s="375">
        <f>D110+D111+D112+D115+D117+D124+D136+D138+D140</f>
        <v>1148331.5699999998</v>
      </c>
      <c r="E146" s="376"/>
      <c r="F146" s="377">
        <f>F110+F111+F112+F115+F117+F124+F136+F138+F140</f>
        <v>1148331.5699999998</v>
      </c>
      <c r="G146" s="378"/>
      <c r="H146" s="162">
        <f>H110+H111+H112+H115+H117+H124+H136+H138+H140</f>
        <v>0</v>
      </c>
      <c r="I146" s="208"/>
      <c r="J146" s="208"/>
      <c r="K146" s="208"/>
    </row>
    <row r="147" spans="1:11" ht="12" customHeight="1" x14ac:dyDescent="0.25">
      <c r="A147" s="160"/>
      <c r="B147" s="160"/>
      <c r="C147" s="160"/>
      <c r="D147" s="49"/>
      <c r="E147" s="49"/>
      <c r="F147" s="160"/>
      <c r="G147" s="160"/>
      <c r="H147" s="160"/>
      <c r="I147" s="160"/>
      <c r="J147" s="160"/>
      <c r="K147" s="160"/>
    </row>
    <row r="148" spans="1:11" x14ac:dyDescent="0.25">
      <c r="A148" s="325" t="s">
        <v>47</v>
      </c>
      <c r="B148" s="325"/>
      <c r="C148" s="325"/>
      <c r="D148" s="325"/>
      <c r="E148" s="325"/>
      <c r="F148" s="325"/>
      <c r="G148" s="325"/>
      <c r="H148" s="325"/>
      <c r="I148" s="325"/>
      <c r="J148" s="325"/>
      <c r="K148" s="325"/>
    </row>
    <row r="149" spans="1:11" ht="8.25" customHeight="1" x14ac:dyDescent="0.25">
      <c r="A149" s="390"/>
      <c r="B149" s="390"/>
      <c r="C149" s="390"/>
      <c r="D149" s="390"/>
      <c r="E149" s="390"/>
      <c r="F149" s="390"/>
      <c r="G149" s="390"/>
      <c r="H149" s="390"/>
      <c r="I149" s="390"/>
      <c r="J149" s="390"/>
      <c r="K149" s="390"/>
    </row>
    <row r="150" spans="1:11" ht="15" customHeight="1" x14ac:dyDescent="0.25">
      <c r="A150" s="208"/>
      <c r="B150" s="208"/>
      <c r="C150" s="208"/>
      <c r="D150" s="247" t="s">
        <v>5</v>
      </c>
      <c r="E150" s="247"/>
      <c r="F150" s="248" t="s">
        <v>6</v>
      </c>
      <c r="G150" s="248"/>
      <c r="H150" s="167" t="s">
        <v>14</v>
      </c>
      <c r="I150" s="249" t="s">
        <v>13</v>
      </c>
      <c r="J150" s="250"/>
      <c r="K150" s="251"/>
    </row>
    <row r="151" spans="1:11" s="33" customFormat="1" ht="18" customHeight="1" x14ac:dyDescent="0.25">
      <c r="A151" s="197" t="s">
        <v>19</v>
      </c>
      <c r="B151" s="198"/>
      <c r="C151" s="199"/>
      <c r="D151" s="210">
        <f>SUM(D152:E161)</f>
        <v>3573243.09</v>
      </c>
      <c r="E151" s="211"/>
      <c r="F151" s="200">
        <f>SUM(F152:G162)</f>
        <v>3873243.09</v>
      </c>
      <c r="G151" s="201"/>
      <c r="H151" s="101">
        <f>SUM(H152:H162)</f>
        <v>300000</v>
      </c>
      <c r="I151" s="194"/>
      <c r="J151" s="195"/>
      <c r="K151" s="196"/>
    </row>
    <row r="152" spans="1:11" s="33" customFormat="1" ht="16.5" customHeight="1" x14ac:dyDescent="0.25">
      <c r="A152" s="181" t="s">
        <v>107</v>
      </c>
      <c r="B152" s="266"/>
      <c r="C152" s="267"/>
      <c r="D152" s="359">
        <v>99743</v>
      </c>
      <c r="E152" s="368"/>
      <c r="F152" s="361">
        <f>D152+H152</f>
        <v>99743</v>
      </c>
      <c r="G152" s="362"/>
      <c r="H152" s="100"/>
      <c r="I152" s="261"/>
      <c r="J152" s="262"/>
      <c r="K152" s="263"/>
    </row>
    <row r="153" spans="1:11" s="33" customFormat="1" ht="30" customHeight="1" x14ac:dyDescent="0.25">
      <c r="A153" s="181" t="s">
        <v>108</v>
      </c>
      <c r="B153" s="191"/>
      <c r="C153" s="192"/>
      <c r="D153" s="359">
        <v>50614</v>
      </c>
      <c r="E153" s="360"/>
      <c r="F153" s="361">
        <f t="shared" ref="F153:F161" si="11">D153+H153</f>
        <v>50614</v>
      </c>
      <c r="G153" s="362"/>
      <c r="H153" s="100"/>
      <c r="I153" s="194"/>
      <c r="J153" s="195"/>
      <c r="K153" s="196"/>
    </row>
    <row r="154" spans="1:11" s="33" customFormat="1" ht="30" customHeight="1" x14ac:dyDescent="0.25">
      <c r="A154" s="181" t="s">
        <v>109</v>
      </c>
      <c r="B154" s="191"/>
      <c r="C154" s="192"/>
      <c r="D154" s="359">
        <v>99900</v>
      </c>
      <c r="E154" s="360"/>
      <c r="F154" s="361">
        <f t="shared" si="11"/>
        <v>99900</v>
      </c>
      <c r="G154" s="362"/>
      <c r="H154" s="100"/>
      <c r="I154" s="194"/>
      <c r="J154" s="195"/>
      <c r="K154" s="196"/>
    </row>
    <row r="155" spans="1:11" s="33" customFormat="1" ht="30" customHeight="1" x14ac:dyDescent="0.25">
      <c r="A155" s="181" t="s">
        <v>70</v>
      </c>
      <c r="B155" s="191"/>
      <c r="C155" s="192"/>
      <c r="D155" s="359">
        <v>99743</v>
      </c>
      <c r="E155" s="360"/>
      <c r="F155" s="361">
        <f t="shared" si="11"/>
        <v>99743</v>
      </c>
      <c r="G155" s="362"/>
      <c r="H155" s="100"/>
      <c r="I155" s="194"/>
      <c r="J155" s="195"/>
      <c r="K155" s="196"/>
    </row>
    <row r="156" spans="1:11" s="33" customFormat="1" ht="16.5" customHeight="1" x14ac:dyDescent="0.25">
      <c r="A156" s="181" t="s">
        <v>117</v>
      </c>
      <c r="B156" s="191"/>
      <c r="C156" s="192"/>
      <c r="D156" s="359">
        <v>1490722.86</v>
      </c>
      <c r="E156" s="360"/>
      <c r="F156" s="361">
        <f t="shared" si="11"/>
        <v>1490722.86</v>
      </c>
      <c r="G156" s="362"/>
      <c r="H156" s="100"/>
      <c r="I156" s="194"/>
      <c r="J156" s="195"/>
      <c r="K156" s="196"/>
    </row>
    <row r="157" spans="1:11" s="33" customFormat="1" ht="16.5" customHeight="1" x14ac:dyDescent="0.25">
      <c r="A157" s="181" t="s">
        <v>175</v>
      </c>
      <c r="B157" s="191"/>
      <c r="C157" s="192"/>
      <c r="D157" s="359">
        <v>292326.78999999998</v>
      </c>
      <c r="E157" s="360"/>
      <c r="F157" s="361">
        <f t="shared" si="11"/>
        <v>292326.78999999998</v>
      </c>
      <c r="G157" s="362"/>
      <c r="H157" s="100"/>
      <c r="I157" s="194"/>
      <c r="J157" s="195"/>
      <c r="K157" s="196"/>
    </row>
    <row r="158" spans="1:11" s="33" customFormat="1" ht="30" customHeight="1" x14ac:dyDescent="0.25">
      <c r="A158" s="181" t="s">
        <v>176</v>
      </c>
      <c r="B158" s="191"/>
      <c r="C158" s="192"/>
      <c r="D158" s="359">
        <v>599946.93000000005</v>
      </c>
      <c r="E158" s="360"/>
      <c r="F158" s="361">
        <f t="shared" si="11"/>
        <v>599946.93000000005</v>
      </c>
      <c r="G158" s="362"/>
      <c r="H158" s="100"/>
      <c r="I158" s="194"/>
      <c r="J158" s="195"/>
      <c r="K158" s="196"/>
    </row>
    <row r="159" spans="1:11" s="33" customFormat="1" ht="30" customHeight="1" x14ac:dyDescent="0.25">
      <c r="A159" s="181" t="s">
        <v>177</v>
      </c>
      <c r="B159" s="191"/>
      <c r="C159" s="192"/>
      <c r="D159" s="359">
        <v>599446.51</v>
      </c>
      <c r="E159" s="360"/>
      <c r="F159" s="361">
        <f t="shared" si="11"/>
        <v>599446.51</v>
      </c>
      <c r="G159" s="362"/>
      <c r="H159" s="100"/>
      <c r="I159" s="194"/>
      <c r="J159" s="195"/>
      <c r="K159" s="196"/>
    </row>
    <row r="160" spans="1:11" s="33" customFormat="1" ht="16.5" customHeight="1" x14ac:dyDescent="0.25">
      <c r="A160" s="181" t="s">
        <v>189</v>
      </c>
      <c r="B160" s="191"/>
      <c r="C160" s="192"/>
      <c r="D160" s="359">
        <v>200000</v>
      </c>
      <c r="E160" s="360"/>
      <c r="F160" s="361">
        <f t="shared" si="11"/>
        <v>200000</v>
      </c>
      <c r="G160" s="362"/>
      <c r="H160" s="100"/>
      <c r="I160" s="261"/>
      <c r="J160" s="436"/>
      <c r="K160" s="437"/>
    </row>
    <row r="161" spans="1:11" s="33" customFormat="1" ht="16.5" customHeight="1" x14ac:dyDescent="0.25">
      <c r="A161" s="181" t="s">
        <v>190</v>
      </c>
      <c r="B161" s="191"/>
      <c r="C161" s="192"/>
      <c r="D161" s="359">
        <v>40800</v>
      </c>
      <c r="E161" s="360"/>
      <c r="F161" s="361">
        <f t="shared" si="11"/>
        <v>40800</v>
      </c>
      <c r="G161" s="362"/>
      <c r="H161" s="100"/>
      <c r="I161" s="414"/>
      <c r="J161" s="410"/>
      <c r="K161" s="411"/>
    </row>
    <row r="162" spans="1:11" s="33" customFormat="1" ht="16.5" customHeight="1" x14ac:dyDescent="0.25">
      <c r="A162" s="181" t="s">
        <v>175</v>
      </c>
      <c r="B162" s="191"/>
      <c r="C162" s="192"/>
      <c r="D162" s="359"/>
      <c r="E162" s="360"/>
      <c r="F162" s="361">
        <f t="shared" ref="F162" si="12">D162+H162</f>
        <v>300000</v>
      </c>
      <c r="G162" s="362"/>
      <c r="H162" s="100">
        <v>300000</v>
      </c>
      <c r="I162" s="194"/>
      <c r="J162" s="195"/>
      <c r="K162" s="196"/>
    </row>
    <row r="163" spans="1:11" x14ac:dyDescent="0.25">
      <c r="A163" s="229" t="s">
        <v>11</v>
      </c>
      <c r="B163" s="229"/>
      <c r="C163" s="229"/>
      <c r="D163" s="230">
        <f>D151</f>
        <v>3573243.09</v>
      </c>
      <c r="E163" s="231"/>
      <c r="F163" s="264">
        <f>F151</f>
        <v>3873243.09</v>
      </c>
      <c r="G163" s="265"/>
      <c r="H163" s="167">
        <f>H151</f>
        <v>300000</v>
      </c>
      <c r="I163" s="423"/>
      <c r="J163" s="424"/>
      <c r="K163" s="425"/>
    </row>
    <row r="164" spans="1:11" ht="45" customHeight="1" x14ac:dyDescent="0.25">
      <c r="A164" s="446" t="s">
        <v>27</v>
      </c>
      <c r="B164" s="446"/>
      <c r="C164" s="446"/>
      <c r="D164" s="446"/>
      <c r="E164" s="446"/>
      <c r="F164" s="446"/>
      <c r="G164" s="446"/>
      <c r="H164" s="446"/>
      <c r="I164" s="446"/>
      <c r="J164" s="446"/>
      <c r="K164" s="446"/>
    </row>
    <row r="165" spans="1:11" ht="30.75" customHeight="1" x14ac:dyDescent="0.25">
      <c r="A165" s="260" t="s">
        <v>126</v>
      </c>
      <c r="B165" s="260"/>
      <c r="C165" s="260"/>
      <c r="D165" s="260"/>
      <c r="E165" s="260"/>
      <c r="F165" s="260"/>
      <c r="G165" s="260"/>
      <c r="H165" s="260"/>
      <c r="I165" s="260"/>
      <c r="J165" s="260"/>
      <c r="K165" s="260"/>
    </row>
    <row r="166" spans="1:11" ht="20.25" customHeight="1" x14ac:dyDescent="0.25">
      <c r="A166" s="160"/>
      <c r="B166" s="160"/>
      <c r="C166" s="160"/>
      <c r="D166" s="49"/>
      <c r="E166" s="49"/>
      <c r="F166" s="160"/>
      <c r="G166" s="160"/>
      <c r="H166" s="160"/>
      <c r="I166" s="160"/>
      <c r="J166" s="160"/>
      <c r="K166" s="160"/>
    </row>
    <row r="167" spans="1:11" ht="117.75" customHeight="1" x14ac:dyDescent="0.25">
      <c r="A167" s="260" t="s">
        <v>127</v>
      </c>
      <c r="B167" s="260"/>
      <c r="C167" s="260"/>
      <c r="D167" s="260"/>
      <c r="E167" s="260"/>
      <c r="F167" s="260"/>
      <c r="G167" s="260"/>
      <c r="H167" s="260"/>
      <c r="I167" s="260"/>
      <c r="J167" s="260"/>
      <c r="K167" s="260"/>
    </row>
    <row r="168" spans="1:11" x14ac:dyDescent="0.25">
      <c r="A168" s="269"/>
      <c r="B168" s="269"/>
      <c r="C168" s="269"/>
      <c r="D168" s="269"/>
      <c r="E168" s="269"/>
      <c r="F168" s="269"/>
      <c r="G168" s="269"/>
      <c r="H168" s="269"/>
      <c r="I168" s="269"/>
      <c r="J168" s="269"/>
      <c r="K168" s="269"/>
    </row>
    <row r="169" spans="1:11" x14ac:dyDescent="0.25">
      <c r="A169" s="269"/>
      <c r="B169" s="269"/>
      <c r="C169" s="269"/>
      <c r="D169" s="269"/>
      <c r="E169" s="269"/>
      <c r="F169" s="269"/>
      <c r="G169" s="269"/>
      <c r="H169" s="269"/>
      <c r="I169" s="269"/>
      <c r="J169" s="269"/>
      <c r="K169" s="269"/>
    </row>
    <row r="170" spans="1:11" x14ac:dyDescent="0.25">
      <c r="A170" s="269"/>
      <c r="B170" s="269"/>
      <c r="C170" s="269"/>
      <c r="D170" s="269"/>
      <c r="E170" s="269"/>
      <c r="F170" s="269"/>
      <c r="G170" s="269"/>
      <c r="H170" s="269"/>
      <c r="I170" s="269"/>
      <c r="J170" s="269"/>
      <c r="K170" s="269"/>
    </row>
    <row r="171" spans="1:11" x14ac:dyDescent="0.25">
      <c r="A171" s="269"/>
      <c r="B171" s="269"/>
      <c r="C171" s="269"/>
      <c r="D171" s="269"/>
      <c r="E171" s="269"/>
      <c r="F171" s="269"/>
      <c r="G171" s="269"/>
      <c r="H171" s="269"/>
      <c r="I171" s="269"/>
      <c r="J171" s="269"/>
      <c r="K171" s="269"/>
    </row>
    <row r="172" spans="1:11" x14ac:dyDescent="0.25">
      <c r="A172" s="269"/>
      <c r="B172" s="269"/>
      <c r="C172" s="269"/>
      <c r="D172" s="269"/>
      <c r="E172" s="269"/>
      <c r="F172" s="269"/>
      <c r="G172" s="269"/>
      <c r="H172" s="269"/>
      <c r="I172" s="269"/>
      <c r="J172" s="269"/>
      <c r="K172" s="269"/>
    </row>
    <row r="173" spans="1:11" x14ac:dyDescent="0.25">
      <c r="A173" s="269"/>
      <c r="B173" s="269"/>
      <c r="C173" s="269"/>
      <c r="D173" s="269"/>
      <c r="E173" s="269"/>
      <c r="F173" s="269"/>
      <c r="G173" s="269"/>
      <c r="H173" s="269"/>
      <c r="I173" s="269"/>
      <c r="J173" s="269"/>
      <c r="K173" s="269"/>
    </row>
    <row r="174" spans="1:11" x14ac:dyDescent="0.25">
      <c r="A174" s="269"/>
      <c r="B174" s="269"/>
      <c r="C174" s="269"/>
      <c r="D174" s="269"/>
      <c r="E174" s="269"/>
      <c r="F174" s="269"/>
      <c r="G174" s="269"/>
      <c r="H174" s="269"/>
      <c r="I174" s="269"/>
      <c r="J174" s="269"/>
      <c r="K174" s="269"/>
    </row>
    <row r="175" spans="1:11" x14ac:dyDescent="0.25">
      <c r="A175" s="269"/>
      <c r="B175" s="269"/>
      <c r="C175" s="269"/>
      <c r="D175" s="269"/>
      <c r="E175" s="269"/>
      <c r="F175" s="269"/>
      <c r="G175" s="269"/>
      <c r="H175" s="269"/>
      <c r="I175" s="269"/>
      <c r="J175" s="269"/>
      <c r="K175" s="269"/>
    </row>
    <row r="176" spans="1:11" x14ac:dyDescent="0.25">
      <c r="A176" s="269"/>
      <c r="B176" s="269"/>
      <c r="C176" s="269"/>
      <c r="D176" s="269"/>
      <c r="E176" s="269"/>
      <c r="F176" s="269"/>
      <c r="G176" s="269"/>
      <c r="H176" s="269"/>
      <c r="I176" s="269"/>
      <c r="J176" s="269"/>
      <c r="K176" s="269"/>
    </row>
  </sheetData>
  <mergeCells count="564">
    <mergeCell ref="A162:C162"/>
    <mergeCell ref="D162:E162"/>
    <mergeCell ref="F162:G162"/>
    <mergeCell ref="I162:K162"/>
    <mergeCell ref="H42:H43"/>
    <mergeCell ref="I42:K43"/>
    <mergeCell ref="A8:I8"/>
    <mergeCell ref="A9:I9"/>
    <mergeCell ref="A10:J10"/>
    <mergeCell ref="A11:J11"/>
    <mergeCell ref="A12:J12"/>
    <mergeCell ref="A14:J14"/>
    <mergeCell ref="A20:C20"/>
    <mergeCell ref="D20:E20"/>
    <mergeCell ref="F20:G20"/>
    <mergeCell ref="H20:J20"/>
    <mergeCell ref="A24:J24"/>
    <mergeCell ref="A26:J26"/>
    <mergeCell ref="A28:C28"/>
    <mergeCell ref="D28:E28"/>
    <mergeCell ref="F28:G28"/>
    <mergeCell ref="I28:K28"/>
    <mergeCell ref="A21:C21"/>
    <mergeCell ref="D21:E21"/>
    <mergeCell ref="A2:J2"/>
    <mergeCell ref="A3:J3"/>
    <mergeCell ref="A4:J4"/>
    <mergeCell ref="A5:I5"/>
    <mergeCell ref="A6:J6"/>
    <mergeCell ref="A7:J7"/>
    <mergeCell ref="A19:C19"/>
    <mergeCell ref="D19:E19"/>
    <mergeCell ref="F19:G19"/>
    <mergeCell ref="H19:J19"/>
    <mergeCell ref="A15:J15"/>
    <mergeCell ref="A17:C17"/>
    <mergeCell ref="D17:E17"/>
    <mergeCell ref="F17:G17"/>
    <mergeCell ref="H17:J17"/>
    <mergeCell ref="A18:C18"/>
    <mergeCell ref="D18:E18"/>
    <mergeCell ref="F18:G18"/>
    <mergeCell ref="H18:J18"/>
    <mergeCell ref="F21:G21"/>
    <mergeCell ref="H21:J21"/>
    <mergeCell ref="A22:C22"/>
    <mergeCell ref="D22:E22"/>
    <mergeCell ref="F22:G22"/>
    <mergeCell ref="H22:J22"/>
    <mergeCell ref="A29:C29"/>
    <mergeCell ref="D29:E29"/>
    <mergeCell ref="F29:G29"/>
    <mergeCell ref="I29:K29"/>
    <mergeCell ref="A30:C30"/>
    <mergeCell ref="D30:E30"/>
    <mergeCell ref="F30:G30"/>
    <mergeCell ref="A31:C31"/>
    <mergeCell ref="D31:E31"/>
    <mergeCell ref="F31:G31"/>
    <mergeCell ref="A34:C34"/>
    <mergeCell ref="D34:E34"/>
    <mergeCell ref="F34:G34"/>
    <mergeCell ref="I34:K34"/>
    <mergeCell ref="A35:C35"/>
    <mergeCell ref="D35:E35"/>
    <mergeCell ref="F35:G35"/>
    <mergeCell ref="I35:K35"/>
    <mergeCell ref="A32:C32"/>
    <mergeCell ref="D32:E32"/>
    <mergeCell ref="F32:G32"/>
    <mergeCell ref="I32:K32"/>
    <mergeCell ref="A33:C33"/>
    <mergeCell ref="D33:E33"/>
    <mergeCell ref="F33:G33"/>
    <mergeCell ref="I33:K33"/>
    <mergeCell ref="A38:C38"/>
    <mergeCell ref="D38:E38"/>
    <mergeCell ref="F38:G38"/>
    <mergeCell ref="I38:K38"/>
    <mergeCell ref="A39:C39"/>
    <mergeCell ref="D39:E39"/>
    <mergeCell ref="F39:G39"/>
    <mergeCell ref="I39:K39"/>
    <mergeCell ref="A36:C36"/>
    <mergeCell ref="D36:E36"/>
    <mergeCell ref="F36:G36"/>
    <mergeCell ref="I36:K36"/>
    <mergeCell ref="A37:C37"/>
    <mergeCell ref="D37:E37"/>
    <mergeCell ref="F37:G37"/>
    <mergeCell ref="I37:K37"/>
    <mergeCell ref="I40:K40"/>
    <mergeCell ref="A41:C41"/>
    <mergeCell ref="D41:E41"/>
    <mergeCell ref="F41:G41"/>
    <mergeCell ref="I41:K41"/>
    <mergeCell ref="A46:C46"/>
    <mergeCell ref="D46:E46"/>
    <mergeCell ref="F46:G46"/>
    <mergeCell ref="I46:K46"/>
    <mergeCell ref="A42:C42"/>
    <mergeCell ref="D42:E42"/>
    <mergeCell ref="F42:G42"/>
    <mergeCell ref="A43:C43"/>
    <mergeCell ref="D43:E43"/>
    <mergeCell ref="F43:G43"/>
    <mergeCell ref="A40:C40"/>
    <mergeCell ref="D40:E40"/>
    <mergeCell ref="F40:G40"/>
    <mergeCell ref="A47:C47"/>
    <mergeCell ref="D47:E47"/>
    <mergeCell ref="F47:G47"/>
    <mergeCell ref="I47:K47"/>
    <mergeCell ref="A44:C44"/>
    <mergeCell ref="D44:E44"/>
    <mergeCell ref="F44:G44"/>
    <mergeCell ref="I44:K44"/>
    <mergeCell ref="A45:C45"/>
    <mergeCell ref="D45:E45"/>
    <mergeCell ref="F45:G45"/>
    <mergeCell ref="I45:K45"/>
    <mergeCell ref="A50:C50"/>
    <mergeCell ref="D50:E50"/>
    <mergeCell ref="F50:G50"/>
    <mergeCell ref="I50:K50"/>
    <mergeCell ref="A51:C51"/>
    <mergeCell ref="D51:E51"/>
    <mergeCell ref="F51:G51"/>
    <mergeCell ref="I51:K51"/>
    <mergeCell ref="A48:C48"/>
    <mergeCell ref="D48:E48"/>
    <mergeCell ref="F48:G48"/>
    <mergeCell ref="I48:K48"/>
    <mergeCell ref="A49:C49"/>
    <mergeCell ref="D49:E49"/>
    <mergeCell ref="F49:G49"/>
    <mergeCell ref="I49:K49"/>
    <mergeCell ref="A54:C54"/>
    <mergeCell ref="D54:E54"/>
    <mergeCell ref="F54:G54"/>
    <mergeCell ref="I54:K54"/>
    <mergeCell ref="A55:C55"/>
    <mergeCell ref="D55:E55"/>
    <mergeCell ref="F55:G55"/>
    <mergeCell ref="I55:K55"/>
    <mergeCell ref="A52:C52"/>
    <mergeCell ref="D52:E52"/>
    <mergeCell ref="F52:G52"/>
    <mergeCell ref="I52:K52"/>
    <mergeCell ref="A53:C53"/>
    <mergeCell ref="D53:E53"/>
    <mergeCell ref="F53:G53"/>
    <mergeCell ref="I53:K53"/>
    <mergeCell ref="A58:C58"/>
    <mergeCell ref="D58:E58"/>
    <mergeCell ref="F58:G58"/>
    <mergeCell ref="I58:K58"/>
    <mergeCell ref="A59:C59"/>
    <mergeCell ref="D59:E59"/>
    <mergeCell ref="F59:G59"/>
    <mergeCell ref="I59:K59"/>
    <mergeCell ref="A56:C56"/>
    <mergeCell ref="D56:E56"/>
    <mergeCell ref="F56:G56"/>
    <mergeCell ref="I56:K56"/>
    <mergeCell ref="A57:C57"/>
    <mergeCell ref="D57:E57"/>
    <mergeCell ref="F57:G57"/>
    <mergeCell ref="I57:K57"/>
    <mergeCell ref="A62:C62"/>
    <mergeCell ref="D62:E62"/>
    <mergeCell ref="F62:G62"/>
    <mergeCell ref="I62:K62"/>
    <mergeCell ref="A63:C63"/>
    <mergeCell ref="D63:E63"/>
    <mergeCell ref="F63:G63"/>
    <mergeCell ref="I63:K63"/>
    <mergeCell ref="A60:C60"/>
    <mergeCell ref="D60:E60"/>
    <mergeCell ref="F60:G60"/>
    <mergeCell ref="I60:K60"/>
    <mergeCell ref="A61:C61"/>
    <mergeCell ref="D61:E61"/>
    <mergeCell ref="F61:G61"/>
    <mergeCell ref="I61:K61"/>
    <mergeCell ref="A66:C66"/>
    <mergeCell ref="D66:E66"/>
    <mergeCell ref="F66:G66"/>
    <mergeCell ref="I66:K66"/>
    <mergeCell ref="A67:C67"/>
    <mergeCell ref="D67:E67"/>
    <mergeCell ref="F67:G67"/>
    <mergeCell ref="I67:K67"/>
    <mergeCell ref="A64:C64"/>
    <mergeCell ref="D64:E64"/>
    <mergeCell ref="F64:G64"/>
    <mergeCell ref="I64:K64"/>
    <mergeCell ref="A65:C65"/>
    <mergeCell ref="D65:E65"/>
    <mergeCell ref="F65:G65"/>
    <mergeCell ref="I65:K65"/>
    <mergeCell ref="A70:C70"/>
    <mergeCell ref="D70:E70"/>
    <mergeCell ref="F70:G70"/>
    <mergeCell ref="I70:K70"/>
    <mergeCell ref="A71:C71"/>
    <mergeCell ref="D71:E71"/>
    <mergeCell ref="F71:G71"/>
    <mergeCell ref="I71:K71"/>
    <mergeCell ref="A68:C68"/>
    <mergeCell ref="D68:E68"/>
    <mergeCell ref="F68:G68"/>
    <mergeCell ref="I68:K68"/>
    <mergeCell ref="A69:C69"/>
    <mergeCell ref="D69:E69"/>
    <mergeCell ref="F69:G69"/>
    <mergeCell ref="I69:K69"/>
    <mergeCell ref="A74:C74"/>
    <mergeCell ref="D74:E74"/>
    <mergeCell ref="F74:G74"/>
    <mergeCell ref="I74:K74"/>
    <mergeCell ref="A75:C75"/>
    <mergeCell ref="D75:E75"/>
    <mergeCell ref="F75:G75"/>
    <mergeCell ref="I75:K75"/>
    <mergeCell ref="A72:C72"/>
    <mergeCell ref="D72:E72"/>
    <mergeCell ref="F72:G72"/>
    <mergeCell ref="I72:K72"/>
    <mergeCell ref="A73:C73"/>
    <mergeCell ref="D73:E73"/>
    <mergeCell ref="F73:G73"/>
    <mergeCell ref="I73:K73"/>
    <mergeCell ref="A79:C79"/>
    <mergeCell ref="D79:E79"/>
    <mergeCell ref="F79:G79"/>
    <mergeCell ref="I79:K79"/>
    <mergeCell ref="A80:C80"/>
    <mergeCell ref="D80:E80"/>
    <mergeCell ref="F80:G80"/>
    <mergeCell ref="I80:K80"/>
    <mergeCell ref="A76:C76"/>
    <mergeCell ref="D76:E76"/>
    <mergeCell ref="F76:G76"/>
    <mergeCell ref="I76:K76"/>
    <mergeCell ref="A78:C78"/>
    <mergeCell ref="D78:E78"/>
    <mergeCell ref="F78:G78"/>
    <mergeCell ref="A83:C83"/>
    <mergeCell ref="D83:E83"/>
    <mergeCell ref="F83:G83"/>
    <mergeCell ref="I83:K83"/>
    <mergeCell ref="A84:C84"/>
    <mergeCell ref="D84:E84"/>
    <mergeCell ref="F84:G84"/>
    <mergeCell ref="I84:K84"/>
    <mergeCell ref="A81:C81"/>
    <mergeCell ref="D81:E81"/>
    <mergeCell ref="F81:G81"/>
    <mergeCell ref="I81:K81"/>
    <mergeCell ref="A82:C82"/>
    <mergeCell ref="D82:E82"/>
    <mergeCell ref="F82:G82"/>
    <mergeCell ref="I82:K82"/>
    <mergeCell ref="A87:C87"/>
    <mergeCell ref="D87:E87"/>
    <mergeCell ref="F87:G87"/>
    <mergeCell ref="I87:K87"/>
    <mergeCell ref="A88:C88"/>
    <mergeCell ref="D88:E88"/>
    <mergeCell ref="F88:G88"/>
    <mergeCell ref="I88:K88"/>
    <mergeCell ref="A85:C85"/>
    <mergeCell ref="D85:E85"/>
    <mergeCell ref="F85:G85"/>
    <mergeCell ref="I85:K85"/>
    <mergeCell ref="A86:C86"/>
    <mergeCell ref="D86:E86"/>
    <mergeCell ref="F86:G86"/>
    <mergeCell ref="I86:K86"/>
    <mergeCell ref="A91:C91"/>
    <mergeCell ref="D91:E91"/>
    <mergeCell ref="F91:G91"/>
    <mergeCell ref="I91:K91"/>
    <mergeCell ref="A92:C92"/>
    <mergeCell ref="D92:E92"/>
    <mergeCell ref="F92:G92"/>
    <mergeCell ref="I92:K92"/>
    <mergeCell ref="A89:C89"/>
    <mergeCell ref="D89:E89"/>
    <mergeCell ref="F89:G89"/>
    <mergeCell ref="I89:K89"/>
    <mergeCell ref="A90:C90"/>
    <mergeCell ref="D90:E90"/>
    <mergeCell ref="F90:G90"/>
    <mergeCell ref="I90:K90"/>
    <mergeCell ref="A95:C95"/>
    <mergeCell ref="D95:E95"/>
    <mergeCell ref="F95:G95"/>
    <mergeCell ref="I95:K95"/>
    <mergeCell ref="A96:C96"/>
    <mergeCell ref="D96:E96"/>
    <mergeCell ref="F96:G96"/>
    <mergeCell ref="I96:K96"/>
    <mergeCell ref="A93:C93"/>
    <mergeCell ref="D93:E93"/>
    <mergeCell ref="F93:G93"/>
    <mergeCell ref="I93:K93"/>
    <mergeCell ref="A94:C94"/>
    <mergeCell ref="D94:E94"/>
    <mergeCell ref="F94:G94"/>
    <mergeCell ref="I94:K94"/>
    <mergeCell ref="A99:C99"/>
    <mergeCell ref="D99:E99"/>
    <mergeCell ref="F99:G99"/>
    <mergeCell ref="I99:K99"/>
    <mergeCell ref="A100:C100"/>
    <mergeCell ref="D100:E100"/>
    <mergeCell ref="F100:G100"/>
    <mergeCell ref="I100:K100"/>
    <mergeCell ref="A97:C97"/>
    <mergeCell ref="D97:E97"/>
    <mergeCell ref="F97:G97"/>
    <mergeCell ref="I97:K97"/>
    <mergeCell ref="A98:C98"/>
    <mergeCell ref="D98:E98"/>
    <mergeCell ref="F98:G98"/>
    <mergeCell ref="I98:K98"/>
    <mergeCell ref="A103:C103"/>
    <mergeCell ref="D103:E103"/>
    <mergeCell ref="F103:G103"/>
    <mergeCell ref="I103:K103"/>
    <mergeCell ref="A104:C104"/>
    <mergeCell ref="D104:E104"/>
    <mergeCell ref="F104:G104"/>
    <mergeCell ref="I104:K104"/>
    <mergeCell ref="A101:C101"/>
    <mergeCell ref="D101:E101"/>
    <mergeCell ref="F101:G101"/>
    <mergeCell ref="I101:K101"/>
    <mergeCell ref="A102:C102"/>
    <mergeCell ref="D102:E102"/>
    <mergeCell ref="F102:G102"/>
    <mergeCell ref="I102:K102"/>
    <mergeCell ref="A107:K107"/>
    <mergeCell ref="A109:C109"/>
    <mergeCell ref="D109:E109"/>
    <mergeCell ref="F109:G109"/>
    <mergeCell ref="I109:K109"/>
    <mergeCell ref="A110:C110"/>
    <mergeCell ref="D110:E110"/>
    <mergeCell ref="F110:G110"/>
    <mergeCell ref="I110:K111"/>
    <mergeCell ref="A111:C111"/>
    <mergeCell ref="A113:C113"/>
    <mergeCell ref="D113:E113"/>
    <mergeCell ref="F113:G113"/>
    <mergeCell ref="I113:K113"/>
    <mergeCell ref="A114:C114"/>
    <mergeCell ref="D114:E114"/>
    <mergeCell ref="F114:G114"/>
    <mergeCell ref="I114:K114"/>
    <mergeCell ref="D111:E111"/>
    <mergeCell ref="F111:G111"/>
    <mergeCell ref="A112:C112"/>
    <mergeCell ref="D112:E112"/>
    <mergeCell ref="F112:G112"/>
    <mergeCell ref="I112:K112"/>
    <mergeCell ref="A117:C117"/>
    <mergeCell ref="D117:E117"/>
    <mergeCell ref="F117:G117"/>
    <mergeCell ref="I117:K117"/>
    <mergeCell ref="A118:C118"/>
    <mergeCell ref="D118:E118"/>
    <mergeCell ref="F118:G118"/>
    <mergeCell ref="I118:K118"/>
    <mergeCell ref="A115:C115"/>
    <mergeCell ref="D115:E115"/>
    <mergeCell ref="F115:G115"/>
    <mergeCell ref="I115:K115"/>
    <mergeCell ref="A116:C116"/>
    <mergeCell ref="D116:E116"/>
    <mergeCell ref="F116:G116"/>
    <mergeCell ref="I116:K116"/>
    <mergeCell ref="A121:C121"/>
    <mergeCell ref="D121:E121"/>
    <mergeCell ref="F121:G121"/>
    <mergeCell ref="I121:K121"/>
    <mergeCell ref="A122:C122"/>
    <mergeCell ref="D122:E122"/>
    <mergeCell ref="F122:G122"/>
    <mergeCell ref="I122:K122"/>
    <mergeCell ref="A119:C119"/>
    <mergeCell ref="D119:E119"/>
    <mergeCell ref="F119:G119"/>
    <mergeCell ref="I119:K119"/>
    <mergeCell ref="A120:C120"/>
    <mergeCell ref="D120:E120"/>
    <mergeCell ref="F120:G120"/>
    <mergeCell ref="I120:K120"/>
    <mergeCell ref="A125:C125"/>
    <mergeCell ref="D125:E125"/>
    <mergeCell ref="F125:G125"/>
    <mergeCell ref="I125:K125"/>
    <mergeCell ref="A126:C126"/>
    <mergeCell ref="D126:E126"/>
    <mergeCell ref="F126:G126"/>
    <mergeCell ref="I126:K126"/>
    <mergeCell ref="A123:C123"/>
    <mergeCell ref="D123:E123"/>
    <mergeCell ref="F123:G123"/>
    <mergeCell ref="I123:K123"/>
    <mergeCell ref="A124:C124"/>
    <mergeCell ref="D124:E124"/>
    <mergeCell ref="F124:G124"/>
    <mergeCell ref="I124:K124"/>
    <mergeCell ref="A129:C129"/>
    <mergeCell ref="D129:E129"/>
    <mergeCell ref="F129:G129"/>
    <mergeCell ref="I129:K129"/>
    <mergeCell ref="A130:C130"/>
    <mergeCell ref="D130:E130"/>
    <mergeCell ref="F130:G130"/>
    <mergeCell ref="I130:K130"/>
    <mergeCell ref="A127:C127"/>
    <mergeCell ref="D127:E127"/>
    <mergeCell ref="F127:G127"/>
    <mergeCell ref="I127:K127"/>
    <mergeCell ref="A128:C128"/>
    <mergeCell ref="D128:E128"/>
    <mergeCell ref="F128:G128"/>
    <mergeCell ref="I128:K128"/>
    <mergeCell ref="A133:C133"/>
    <mergeCell ref="D133:E133"/>
    <mergeCell ref="F133:G133"/>
    <mergeCell ref="I133:K133"/>
    <mergeCell ref="A134:C134"/>
    <mergeCell ref="D134:E134"/>
    <mergeCell ref="F134:G134"/>
    <mergeCell ref="I134:K134"/>
    <mergeCell ref="A131:C131"/>
    <mergeCell ref="D131:E131"/>
    <mergeCell ref="F131:G131"/>
    <mergeCell ref="I131:K131"/>
    <mergeCell ref="A132:C132"/>
    <mergeCell ref="D132:E132"/>
    <mergeCell ref="F132:G132"/>
    <mergeCell ref="I132:K132"/>
    <mergeCell ref="A137:C137"/>
    <mergeCell ref="D137:E137"/>
    <mergeCell ref="F137:G137"/>
    <mergeCell ref="I137:K137"/>
    <mergeCell ref="A138:C138"/>
    <mergeCell ref="D138:E138"/>
    <mergeCell ref="F138:G138"/>
    <mergeCell ref="I138:K138"/>
    <mergeCell ref="A135:C135"/>
    <mergeCell ref="D135:E135"/>
    <mergeCell ref="F135:G135"/>
    <mergeCell ref="I135:K135"/>
    <mergeCell ref="A136:C136"/>
    <mergeCell ref="D136:E136"/>
    <mergeCell ref="F136:G136"/>
    <mergeCell ref="I136:K136"/>
    <mergeCell ref="I141:K145"/>
    <mergeCell ref="A142:C142"/>
    <mergeCell ref="D142:E142"/>
    <mergeCell ref="F142:G142"/>
    <mergeCell ref="A143:C143"/>
    <mergeCell ref="D143:E143"/>
    <mergeCell ref="F143:G143"/>
    <mergeCell ref="A139:C139"/>
    <mergeCell ref="D139:E139"/>
    <mergeCell ref="F139:G139"/>
    <mergeCell ref="I139:K139"/>
    <mergeCell ref="A140:C140"/>
    <mergeCell ref="D140:E140"/>
    <mergeCell ref="F140:G140"/>
    <mergeCell ref="I140:K140"/>
    <mergeCell ref="A144:C144"/>
    <mergeCell ref="D144:E144"/>
    <mergeCell ref="F144:G144"/>
    <mergeCell ref="A145:C145"/>
    <mergeCell ref="D145:E145"/>
    <mergeCell ref="F145:G145"/>
    <mergeCell ref="A141:C141"/>
    <mergeCell ref="D141:E141"/>
    <mergeCell ref="F141:G141"/>
    <mergeCell ref="A150:C150"/>
    <mergeCell ref="D150:E150"/>
    <mergeCell ref="F150:G150"/>
    <mergeCell ref="I150:K150"/>
    <mergeCell ref="A151:C151"/>
    <mergeCell ref="D151:E151"/>
    <mergeCell ref="F151:G151"/>
    <mergeCell ref="I151:K151"/>
    <mergeCell ref="A146:C146"/>
    <mergeCell ref="D146:E146"/>
    <mergeCell ref="F146:G146"/>
    <mergeCell ref="I146:K146"/>
    <mergeCell ref="A148:K148"/>
    <mergeCell ref="A149:K149"/>
    <mergeCell ref="A154:C154"/>
    <mergeCell ref="D154:E154"/>
    <mergeCell ref="F154:G154"/>
    <mergeCell ref="I154:K154"/>
    <mergeCell ref="A155:C155"/>
    <mergeCell ref="D155:E155"/>
    <mergeCell ref="F155:G155"/>
    <mergeCell ref="I155:K155"/>
    <mergeCell ref="A152:C152"/>
    <mergeCell ref="D152:E152"/>
    <mergeCell ref="F152:G152"/>
    <mergeCell ref="I152:K152"/>
    <mergeCell ref="A153:C153"/>
    <mergeCell ref="D153:E153"/>
    <mergeCell ref="F153:G153"/>
    <mergeCell ref="I153:K153"/>
    <mergeCell ref="I159:K159"/>
    <mergeCell ref="A156:C156"/>
    <mergeCell ref="D156:E156"/>
    <mergeCell ref="F156:G156"/>
    <mergeCell ref="I156:K156"/>
    <mergeCell ref="A157:C157"/>
    <mergeCell ref="D157:E157"/>
    <mergeCell ref="F157:G157"/>
    <mergeCell ref="I157:K157"/>
    <mergeCell ref="A176:K176"/>
    <mergeCell ref="A167:K167"/>
    <mergeCell ref="A168:K168"/>
    <mergeCell ref="A169:K169"/>
    <mergeCell ref="A170:K170"/>
    <mergeCell ref="A171:K171"/>
    <mergeCell ref="A172:K172"/>
    <mergeCell ref="A163:C163"/>
    <mergeCell ref="D163:E163"/>
    <mergeCell ref="F163:G163"/>
    <mergeCell ref="I163:K163"/>
    <mergeCell ref="A164:K164"/>
    <mergeCell ref="A165:K165"/>
    <mergeCell ref="I30:K30"/>
    <mergeCell ref="A77:C77"/>
    <mergeCell ref="D77:E77"/>
    <mergeCell ref="F77:G77"/>
    <mergeCell ref="I77:K78"/>
    <mergeCell ref="I31:K31"/>
    <mergeCell ref="A173:K173"/>
    <mergeCell ref="A174:K174"/>
    <mergeCell ref="A175:K175"/>
    <mergeCell ref="A160:C160"/>
    <mergeCell ref="D160:E160"/>
    <mergeCell ref="F160:G160"/>
    <mergeCell ref="I160:K160"/>
    <mergeCell ref="A161:C161"/>
    <mergeCell ref="D161:E161"/>
    <mergeCell ref="F161:G161"/>
    <mergeCell ref="I161:K161"/>
    <mergeCell ref="A158:C158"/>
    <mergeCell ref="D158:E158"/>
    <mergeCell ref="F158:G158"/>
    <mergeCell ref="I158:K158"/>
    <mergeCell ref="A159:C159"/>
    <mergeCell ref="D159:E159"/>
    <mergeCell ref="F159:G159"/>
  </mergeCells>
  <pageMargins left="0.70866141732283472" right="0.70866141732283472" top="0.15748031496062992" bottom="0" header="0.31496062992125984" footer="0.31496062992125984"/>
  <pageSetup paperSize="9" scale="63" fitToHeight="6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7"/>
  <sheetViews>
    <sheetView tabSelected="1" workbookViewId="0">
      <selection activeCell="A8" sqref="A8:I8"/>
    </sheetView>
  </sheetViews>
  <sheetFormatPr defaultRowHeight="15" x14ac:dyDescent="0.25"/>
  <cols>
    <col min="1" max="1" width="17" customWidth="1"/>
    <col min="2" max="2" width="15.42578125" customWidth="1"/>
    <col min="3" max="3" width="17.85546875" customWidth="1"/>
    <col min="4" max="4" width="10" style="45" bestFit="1" customWidth="1"/>
    <col min="5" max="5" width="10.7109375" style="45" customWidth="1"/>
    <col min="7" max="7" width="10.85546875" customWidth="1"/>
    <col min="8" max="8" width="17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317" t="s">
        <v>0</v>
      </c>
      <c r="B2" s="269"/>
      <c r="C2" s="269"/>
      <c r="D2" s="269"/>
      <c r="E2" s="269"/>
      <c r="F2" s="269"/>
      <c r="G2" s="269"/>
      <c r="H2" s="269"/>
      <c r="I2" s="269"/>
      <c r="J2" s="269"/>
    </row>
    <row r="3" spans="1:10" ht="15.75" x14ac:dyDescent="0.25">
      <c r="A3" s="317" t="s">
        <v>1</v>
      </c>
      <c r="B3" s="269"/>
      <c r="C3" s="269"/>
      <c r="D3" s="269"/>
      <c r="E3" s="269"/>
      <c r="F3" s="269"/>
      <c r="G3" s="269"/>
      <c r="H3" s="269"/>
      <c r="I3" s="269"/>
      <c r="J3" s="269"/>
    </row>
    <row r="4" spans="1:10" ht="15.75" x14ac:dyDescent="0.25">
      <c r="A4" s="317" t="s">
        <v>2</v>
      </c>
      <c r="B4" s="269"/>
      <c r="C4" s="269"/>
      <c r="D4" s="269"/>
      <c r="E4" s="269"/>
      <c r="F4" s="269"/>
      <c r="G4" s="269"/>
      <c r="H4" s="269"/>
      <c r="I4" s="269"/>
      <c r="J4" s="269"/>
    </row>
    <row r="5" spans="1:10" ht="15.75" x14ac:dyDescent="0.25">
      <c r="A5" s="317"/>
      <c r="B5" s="269"/>
      <c r="C5" s="269"/>
      <c r="D5" s="269"/>
      <c r="E5" s="269"/>
      <c r="F5" s="269"/>
      <c r="G5" s="269"/>
      <c r="H5" s="269"/>
      <c r="I5" s="269"/>
    </row>
    <row r="6" spans="1:10" ht="15" customHeight="1" x14ac:dyDescent="0.25">
      <c r="A6" s="404" t="s">
        <v>268</v>
      </c>
      <c r="B6" s="404"/>
      <c r="C6" s="404"/>
      <c r="D6" s="404"/>
      <c r="E6" s="404"/>
      <c r="F6" s="404"/>
      <c r="G6" s="404"/>
      <c r="H6" s="404"/>
      <c r="I6" s="404"/>
      <c r="J6" s="404"/>
    </row>
    <row r="7" spans="1:10" ht="46.5" customHeight="1" x14ac:dyDescent="0.25">
      <c r="A7" s="322" t="s">
        <v>3</v>
      </c>
      <c r="B7" s="323"/>
      <c r="C7" s="323"/>
      <c r="D7" s="323"/>
      <c r="E7" s="323"/>
      <c r="F7" s="323"/>
      <c r="G7" s="323"/>
      <c r="H7" s="323"/>
      <c r="I7" s="323"/>
      <c r="J7" s="269"/>
    </row>
    <row r="8" spans="1:10" ht="7.5" customHeight="1" x14ac:dyDescent="0.25">
      <c r="A8" s="317"/>
      <c r="B8" s="269"/>
      <c r="C8" s="269"/>
      <c r="D8" s="269"/>
      <c r="E8" s="269"/>
      <c r="F8" s="269"/>
      <c r="G8" s="269"/>
      <c r="H8" s="269"/>
      <c r="I8" s="269"/>
    </row>
    <row r="9" spans="1:10" ht="135" customHeight="1" x14ac:dyDescent="0.25">
      <c r="A9" s="322" t="s">
        <v>119</v>
      </c>
      <c r="B9" s="323"/>
      <c r="C9" s="323"/>
      <c r="D9" s="323"/>
      <c r="E9" s="323"/>
      <c r="F9" s="323"/>
      <c r="G9" s="323"/>
      <c r="H9" s="323"/>
      <c r="I9" s="323"/>
      <c r="J9" s="21"/>
    </row>
    <row r="10" spans="1:10" ht="62.25" customHeight="1" x14ac:dyDescent="0.25">
      <c r="A10" s="319" t="s">
        <v>262</v>
      </c>
      <c r="B10" s="320"/>
      <c r="C10" s="320"/>
      <c r="D10" s="320"/>
      <c r="E10" s="320"/>
      <c r="F10" s="320"/>
      <c r="G10" s="320"/>
      <c r="H10" s="320"/>
      <c r="I10" s="320"/>
      <c r="J10" s="321"/>
    </row>
    <row r="11" spans="1:10" ht="15.75" x14ac:dyDescent="0.25">
      <c r="A11" s="297" t="s">
        <v>28</v>
      </c>
      <c r="B11" s="298"/>
      <c r="C11" s="298"/>
      <c r="D11" s="298"/>
      <c r="E11" s="298"/>
      <c r="F11" s="298"/>
      <c r="G11" s="298"/>
      <c r="H11" s="298"/>
      <c r="I11" s="298"/>
      <c r="J11" s="298"/>
    </row>
    <row r="12" spans="1:10" ht="63" customHeight="1" x14ac:dyDescent="0.25">
      <c r="A12" s="257" t="s">
        <v>123</v>
      </c>
      <c r="B12" s="258"/>
      <c r="C12" s="258"/>
      <c r="D12" s="258"/>
      <c r="E12" s="258"/>
      <c r="F12" s="258"/>
      <c r="G12" s="258"/>
      <c r="H12" s="258"/>
      <c r="I12" s="258"/>
      <c r="J12" s="259"/>
    </row>
    <row r="13" spans="1:10" ht="18.75" customHeight="1" x14ac:dyDescent="0.25">
      <c r="A13" s="176"/>
      <c r="B13" s="177"/>
      <c r="C13" s="177"/>
      <c r="D13" s="173"/>
      <c r="E13" s="173"/>
      <c r="F13" s="177"/>
      <c r="G13" s="177"/>
      <c r="H13" s="177"/>
      <c r="I13" s="177"/>
      <c r="J13" s="178"/>
    </row>
    <row r="14" spans="1:10" ht="15.75" x14ac:dyDescent="0.25">
      <c r="A14" s="317" t="s">
        <v>4</v>
      </c>
      <c r="B14" s="269"/>
      <c r="C14" s="269"/>
      <c r="D14" s="269"/>
      <c r="E14" s="269"/>
      <c r="F14" s="269"/>
      <c r="G14" s="269"/>
      <c r="H14" s="269"/>
      <c r="I14" s="269"/>
      <c r="J14" s="269"/>
    </row>
    <row r="15" spans="1:10" ht="15.75" x14ac:dyDescent="0.25">
      <c r="A15" s="302" t="s">
        <v>263</v>
      </c>
      <c r="B15" s="303"/>
      <c r="C15" s="303"/>
      <c r="D15" s="303"/>
      <c r="E15" s="303"/>
      <c r="F15" s="303"/>
      <c r="G15" s="303"/>
      <c r="H15" s="303"/>
      <c r="I15" s="303"/>
      <c r="J15" s="303"/>
    </row>
    <row r="16" spans="1:10" ht="15.75" x14ac:dyDescent="0.25">
      <c r="A16" s="2"/>
      <c r="B16" s="20"/>
      <c r="C16" s="20"/>
      <c r="D16" s="44"/>
      <c r="E16" s="44"/>
      <c r="F16" s="20"/>
      <c r="G16" s="20"/>
      <c r="H16" s="20"/>
      <c r="I16" s="20"/>
      <c r="J16" s="20"/>
    </row>
    <row r="17" spans="1:11" ht="15.75" x14ac:dyDescent="0.25">
      <c r="A17" s="314"/>
      <c r="B17" s="324"/>
      <c r="C17" s="324"/>
      <c r="D17" s="247" t="s">
        <v>21</v>
      </c>
      <c r="E17" s="247"/>
      <c r="F17" s="248" t="s">
        <v>6</v>
      </c>
      <c r="G17" s="248"/>
      <c r="H17" s="314" t="s">
        <v>14</v>
      </c>
      <c r="I17" s="248"/>
      <c r="J17" s="248"/>
    </row>
    <row r="18" spans="1:11" ht="30" customHeight="1" x14ac:dyDescent="0.25">
      <c r="A18" s="305" t="s">
        <v>7</v>
      </c>
      <c r="B18" s="306"/>
      <c r="C18" s="306"/>
      <c r="D18" s="307">
        <v>11869976</v>
      </c>
      <c r="E18" s="307"/>
      <c r="F18" s="308">
        <f>D18+H18</f>
        <v>11869976</v>
      </c>
      <c r="G18" s="308"/>
      <c r="H18" s="400"/>
      <c r="I18" s="401"/>
      <c r="J18" s="401"/>
    </row>
    <row r="19" spans="1:11" x14ac:dyDescent="0.25">
      <c r="A19" s="305" t="s">
        <v>8</v>
      </c>
      <c r="B19" s="306"/>
      <c r="C19" s="306"/>
      <c r="D19" s="307">
        <v>3873243.09</v>
      </c>
      <c r="E19" s="307"/>
      <c r="F19" s="308">
        <f t="shared" ref="F19:F21" si="0">D19+H19</f>
        <v>4272170.51</v>
      </c>
      <c r="G19" s="308"/>
      <c r="H19" s="401">
        <v>398927.42</v>
      </c>
      <c r="I19" s="401"/>
      <c r="J19" s="401"/>
    </row>
    <row r="20" spans="1:11" ht="15.75" x14ac:dyDescent="0.25">
      <c r="A20" s="305" t="s">
        <v>9</v>
      </c>
      <c r="B20" s="306"/>
      <c r="C20" s="306"/>
      <c r="D20" s="307">
        <v>0</v>
      </c>
      <c r="E20" s="307"/>
      <c r="F20" s="308">
        <f t="shared" si="0"/>
        <v>0</v>
      </c>
      <c r="G20" s="308"/>
      <c r="H20" s="400"/>
      <c r="I20" s="401"/>
      <c r="J20" s="401"/>
    </row>
    <row r="21" spans="1:11" ht="30" customHeight="1" x14ac:dyDescent="0.25">
      <c r="A21" s="311" t="s">
        <v>10</v>
      </c>
      <c r="B21" s="312"/>
      <c r="C21" s="313"/>
      <c r="D21" s="307">
        <v>1148331.57</v>
      </c>
      <c r="E21" s="307"/>
      <c r="F21" s="308">
        <f t="shared" si="0"/>
        <v>1148331.57</v>
      </c>
      <c r="G21" s="308"/>
      <c r="H21" s="401"/>
      <c r="I21" s="401"/>
      <c r="J21" s="401"/>
    </row>
    <row r="22" spans="1:11" ht="15.75" x14ac:dyDescent="0.25">
      <c r="A22" s="314" t="s">
        <v>11</v>
      </c>
      <c r="B22" s="315"/>
      <c r="C22" s="315"/>
      <c r="D22" s="316">
        <f>D18+D19+D20+D21</f>
        <v>16891550.66</v>
      </c>
      <c r="E22" s="316"/>
      <c r="F22" s="299">
        <f>SUM(F18:G21)</f>
        <v>17290478.079999998</v>
      </c>
      <c r="G22" s="299"/>
      <c r="H22" s="405">
        <f>H18+H19+H20+H21</f>
        <v>398927.42</v>
      </c>
      <c r="I22" s="403"/>
      <c r="J22" s="403"/>
    </row>
    <row r="23" spans="1:11" ht="15.75" x14ac:dyDescent="0.25">
      <c r="A23" s="17"/>
      <c r="B23" s="18"/>
      <c r="C23" s="18"/>
      <c r="D23" s="46"/>
      <c r="E23" s="46"/>
      <c r="F23" s="37"/>
      <c r="G23" s="37"/>
      <c r="H23" s="19"/>
      <c r="I23" s="9"/>
      <c r="J23" s="9"/>
    </row>
    <row r="24" spans="1:11" ht="15.75" x14ac:dyDescent="0.25">
      <c r="A24" s="302" t="s">
        <v>264</v>
      </c>
      <c r="B24" s="303"/>
      <c r="C24" s="303"/>
      <c r="D24" s="303"/>
      <c r="E24" s="303"/>
      <c r="F24" s="303"/>
      <c r="G24" s="303"/>
      <c r="H24" s="303"/>
      <c r="I24" s="303"/>
      <c r="J24" s="303"/>
    </row>
    <row r="25" spans="1:11" ht="9" customHeight="1" x14ac:dyDescent="0.25">
      <c r="A25" s="169"/>
      <c r="B25" s="169"/>
      <c r="C25" s="169"/>
      <c r="D25" s="44"/>
      <c r="E25" s="44"/>
      <c r="F25" s="169"/>
      <c r="G25" s="169"/>
      <c r="H25" s="169"/>
      <c r="I25" s="169"/>
      <c r="J25" s="169"/>
    </row>
    <row r="26" spans="1:11" x14ac:dyDescent="0.25">
      <c r="A26" s="304" t="s">
        <v>12</v>
      </c>
      <c r="B26" s="304"/>
      <c r="C26" s="304"/>
      <c r="D26" s="304"/>
      <c r="E26" s="304"/>
      <c r="F26" s="304"/>
      <c r="G26" s="304"/>
      <c r="H26" s="304"/>
      <c r="I26" s="304"/>
      <c r="J26" s="304"/>
    </row>
    <row r="27" spans="1:11" ht="10.5" customHeight="1" x14ac:dyDescent="0.25">
      <c r="A27" s="175"/>
      <c r="B27" s="175"/>
      <c r="C27" s="175"/>
      <c r="D27" s="47"/>
      <c r="E27" s="47"/>
      <c r="F27" s="175"/>
      <c r="G27" s="175"/>
      <c r="H27" s="175"/>
      <c r="I27" s="175"/>
      <c r="J27" s="175"/>
    </row>
    <row r="28" spans="1:11" s="3" customFormat="1" x14ac:dyDescent="0.25">
      <c r="A28" s="208"/>
      <c r="B28" s="208"/>
      <c r="C28" s="208"/>
      <c r="D28" s="247" t="s">
        <v>21</v>
      </c>
      <c r="E28" s="247"/>
      <c r="F28" s="248" t="s">
        <v>6</v>
      </c>
      <c r="G28" s="248"/>
      <c r="H28" s="170" t="s">
        <v>14</v>
      </c>
      <c r="I28" s="249" t="s">
        <v>13</v>
      </c>
      <c r="J28" s="250"/>
      <c r="K28" s="251"/>
    </row>
    <row r="29" spans="1:11" s="3" customFormat="1" ht="18" customHeight="1" x14ac:dyDescent="0.25">
      <c r="A29" s="291" t="s">
        <v>15</v>
      </c>
      <c r="B29" s="291"/>
      <c r="C29" s="291"/>
      <c r="D29" s="210">
        <v>4926660.63</v>
      </c>
      <c r="E29" s="211"/>
      <c r="F29" s="200">
        <f t="shared" ref="F29:F39" si="1">D29+H29</f>
        <v>4924984.34</v>
      </c>
      <c r="G29" s="201"/>
      <c r="H29" s="171">
        <v>-1676.29</v>
      </c>
      <c r="I29" s="388" t="s">
        <v>265</v>
      </c>
      <c r="J29" s="363"/>
      <c r="K29" s="364"/>
    </row>
    <row r="30" spans="1:11" s="3" customFormat="1" ht="39" customHeight="1" x14ac:dyDescent="0.25">
      <c r="A30" s="197" t="s">
        <v>16</v>
      </c>
      <c r="B30" s="198"/>
      <c r="C30" s="199"/>
      <c r="D30" s="210">
        <v>1483855.68</v>
      </c>
      <c r="E30" s="211"/>
      <c r="F30" s="200">
        <f t="shared" si="1"/>
        <v>1483349.44</v>
      </c>
      <c r="G30" s="201"/>
      <c r="H30" s="171">
        <v>-506.24</v>
      </c>
      <c r="I30" s="341"/>
      <c r="J30" s="342"/>
      <c r="K30" s="343"/>
    </row>
    <row r="31" spans="1:11" s="3" customFormat="1" ht="30" customHeight="1" x14ac:dyDescent="0.25">
      <c r="A31" s="197" t="s">
        <v>124</v>
      </c>
      <c r="B31" s="198"/>
      <c r="C31" s="199"/>
      <c r="D31" s="210">
        <v>4365.0600000000004</v>
      </c>
      <c r="E31" s="211"/>
      <c r="F31" s="200">
        <f t="shared" si="1"/>
        <v>6547.59</v>
      </c>
      <c r="G31" s="201"/>
      <c r="H31" s="171">
        <v>2182.5300000000002</v>
      </c>
      <c r="I31" s="453"/>
      <c r="J31" s="454"/>
      <c r="K31" s="455"/>
    </row>
    <row r="32" spans="1:11" ht="16.5" hidden="1" customHeight="1" x14ac:dyDescent="0.25">
      <c r="A32" s="197" t="s">
        <v>25</v>
      </c>
      <c r="B32" s="198"/>
      <c r="C32" s="199"/>
      <c r="D32" s="210">
        <f>D33</f>
        <v>0</v>
      </c>
      <c r="E32" s="235"/>
      <c r="F32" s="200">
        <f t="shared" si="1"/>
        <v>0</v>
      </c>
      <c r="G32" s="236"/>
      <c r="H32" s="172">
        <f>H33</f>
        <v>0</v>
      </c>
      <c r="I32" s="188"/>
      <c r="J32" s="189"/>
      <c r="K32" s="190"/>
    </row>
    <row r="33" spans="1:11" ht="39.75" hidden="1" customHeight="1" x14ac:dyDescent="0.25">
      <c r="A33" s="181" t="s">
        <v>152</v>
      </c>
      <c r="B33" s="182"/>
      <c r="C33" s="183"/>
      <c r="D33" s="359">
        <v>0</v>
      </c>
      <c r="E33" s="360"/>
      <c r="F33" s="361">
        <f>D33+H33</f>
        <v>0</v>
      </c>
      <c r="G33" s="387"/>
      <c r="H33" s="78">
        <v>0</v>
      </c>
      <c r="I33" s="432"/>
      <c r="J33" s="438"/>
      <c r="K33" s="439"/>
    </row>
    <row r="34" spans="1:11" s="3" customFormat="1" ht="18" customHeight="1" x14ac:dyDescent="0.25">
      <c r="A34" s="291" t="s">
        <v>18</v>
      </c>
      <c r="B34" s="291"/>
      <c r="C34" s="291"/>
      <c r="D34" s="210">
        <f>SUM(D35:E39)</f>
        <v>29901.599999999999</v>
      </c>
      <c r="E34" s="211"/>
      <c r="F34" s="200">
        <f t="shared" si="1"/>
        <v>29901.599999999999</v>
      </c>
      <c r="G34" s="201"/>
      <c r="H34" s="172">
        <f>SUM(H35:H39)</f>
        <v>0</v>
      </c>
      <c r="I34" s="212"/>
      <c r="J34" s="213"/>
      <c r="K34" s="214"/>
    </row>
    <row r="35" spans="1:11" s="3" customFormat="1" ht="16.5" customHeight="1" x14ac:dyDescent="0.25">
      <c r="A35" s="292" t="s">
        <v>155</v>
      </c>
      <c r="B35" s="293"/>
      <c r="C35" s="187"/>
      <c r="D35" s="359">
        <v>20400</v>
      </c>
      <c r="E35" s="360"/>
      <c r="F35" s="361">
        <f t="shared" si="1"/>
        <v>20400</v>
      </c>
      <c r="G35" s="362"/>
      <c r="H35" s="78"/>
      <c r="I35" s="290"/>
      <c r="J35" s="290"/>
      <c r="K35" s="290"/>
    </row>
    <row r="36" spans="1:11" s="3" customFormat="1" ht="16.5" customHeight="1" x14ac:dyDescent="0.25">
      <c r="A36" s="292" t="s">
        <v>156</v>
      </c>
      <c r="B36" s="293"/>
      <c r="C36" s="187"/>
      <c r="D36" s="359">
        <v>3672</v>
      </c>
      <c r="E36" s="360"/>
      <c r="F36" s="361">
        <f t="shared" si="1"/>
        <v>3672</v>
      </c>
      <c r="G36" s="362"/>
      <c r="H36" s="78"/>
      <c r="I36" s="290"/>
      <c r="J36" s="290"/>
      <c r="K36" s="290"/>
    </row>
    <row r="37" spans="1:11" s="3" customFormat="1" ht="16.5" customHeight="1" x14ac:dyDescent="0.25">
      <c r="A37" s="181" t="s">
        <v>249</v>
      </c>
      <c r="B37" s="266"/>
      <c r="C37" s="267"/>
      <c r="D37" s="359">
        <v>411.6</v>
      </c>
      <c r="E37" s="360"/>
      <c r="F37" s="361">
        <f t="shared" si="1"/>
        <v>411.6</v>
      </c>
      <c r="G37" s="362"/>
      <c r="H37" s="78"/>
      <c r="I37" s="212"/>
      <c r="J37" s="213"/>
      <c r="K37" s="214"/>
    </row>
    <row r="38" spans="1:11" s="3" customFormat="1" ht="16.5" customHeight="1" x14ac:dyDescent="0.25">
      <c r="A38" s="292" t="s">
        <v>239</v>
      </c>
      <c r="B38" s="293"/>
      <c r="C38" s="187"/>
      <c r="D38" s="359">
        <v>918</v>
      </c>
      <c r="E38" s="360"/>
      <c r="F38" s="361">
        <f t="shared" si="1"/>
        <v>918</v>
      </c>
      <c r="G38" s="362"/>
      <c r="H38" s="78"/>
      <c r="I38" s="432"/>
      <c r="J38" s="438"/>
      <c r="K38" s="439"/>
    </row>
    <row r="39" spans="1:11" s="3" customFormat="1" ht="30" customHeight="1" x14ac:dyDescent="0.25">
      <c r="A39" s="181" t="s">
        <v>228</v>
      </c>
      <c r="B39" s="266"/>
      <c r="C39" s="267"/>
      <c r="D39" s="359">
        <v>4500</v>
      </c>
      <c r="E39" s="360"/>
      <c r="F39" s="361">
        <f t="shared" si="1"/>
        <v>4500</v>
      </c>
      <c r="G39" s="362"/>
      <c r="H39" s="78"/>
      <c r="I39" s="212"/>
      <c r="J39" s="213"/>
      <c r="K39" s="214"/>
    </row>
    <row r="40" spans="1:11" s="3" customFormat="1" ht="18" customHeight="1" x14ac:dyDescent="0.25">
      <c r="A40" s="197" t="s">
        <v>17</v>
      </c>
      <c r="B40" s="198"/>
      <c r="C40" s="199"/>
      <c r="D40" s="210">
        <f>SUM(D42:E45)</f>
        <v>608864.48</v>
      </c>
      <c r="E40" s="211"/>
      <c r="F40" s="200">
        <f t="shared" ref="F40:F45" si="2">H40+D40</f>
        <v>608864.48</v>
      </c>
      <c r="G40" s="201"/>
      <c r="H40" s="172">
        <f>SUM(H42:H45)</f>
        <v>0</v>
      </c>
      <c r="I40" s="290"/>
      <c r="J40" s="290"/>
      <c r="K40" s="290"/>
    </row>
    <row r="41" spans="1:11" s="3" customFormat="1" ht="16.5" customHeight="1" x14ac:dyDescent="0.25">
      <c r="A41" s="218" t="s">
        <v>81</v>
      </c>
      <c r="B41" s="182"/>
      <c r="C41" s="183"/>
      <c r="D41" s="219">
        <f>D43+D42</f>
        <v>580062.28</v>
      </c>
      <c r="E41" s="220"/>
      <c r="F41" s="221">
        <f t="shared" si="2"/>
        <v>580062.28</v>
      </c>
      <c r="G41" s="222"/>
      <c r="H41" s="172"/>
      <c r="I41" s="188"/>
      <c r="J41" s="189"/>
      <c r="K41" s="190"/>
    </row>
    <row r="42" spans="1:11" s="3" customFormat="1" ht="19.5" customHeight="1" x14ac:dyDescent="0.25">
      <c r="A42" s="181" t="s">
        <v>255</v>
      </c>
      <c r="B42" s="182"/>
      <c r="C42" s="183"/>
      <c r="D42" s="359">
        <v>297500</v>
      </c>
      <c r="E42" s="360"/>
      <c r="F42" s="361">
        <v>297500</v>
      </c>
      <c r="G42" s="362"/>
      <c r="H42" s="458"/>
      <c r="I42" s="388"/>
      <c r="J42" s="460"/>
      <c r="K42" s="461"/>
    </row>
    <row r="43" spans="1:11" s="3" customFormat="1" ht="19.5" customHeight="1" x14ac:dyDescent="0.25">
      <c r="A43" s="181" t="s">
        <v>256</v>
      </c>
      <c r="B43" s="182"/>
      <c r="C43" s="183"/>
      <c r="D43" s="359">
        <v>282562.28000000003</v>
      </c>
      <c r="E43" s="360"/>
      <c r="F43" s="361">
        <f>H42+D43</f>
        <v>282562.28000000003</v>
      </c>
      <c r="G43" s="362"/>
      <c r="H43" s="459"/>
      <c r="I43" s="389"/>
      <c r="J43" s="390"/>
      <c r="K43" s="391"/>
    </row>
    <row r="44" spans="1:11" s="3" customFormat="1" ht="30" customHeight="1" x14ac:dyDescent="0.25">
      <c r="A44" s="181" t="s">
        <v>201</v>
      </c>
      <c r="B44" s="182"/>
      <c r="C44" s="183"/>
      <c r="D44" s="359">
        <v>6334.08</v>
      </c>
      <c r="E44" s="360"/>
      <c r="F44" s="361">
        <f t="shared" si="2"/>
        <v>6334.08</v>
      </c>
      <c r="G44" s="362"/>
      <c r="H44" s="78"/>
      <c r="I44" s="212"/>
      <c r="J44" s="213"/>
      <c r="K44" s="214"/>
    </row>
    <row r="45" spans="1:11" s="3" customFormat="1" ht="30" customHeight="1" x14ac:dyDescent="0.25">
      <c r="A45" s="181" t="s">
        <v>83</v>
      </c>
      <c r="B45" s="182"/>
      <c r="C45" s="183"/>
      <c r="D45" s="359">
        <v>22468.12</v>
      </c>
      <c r="E45" s="360"/>
      <c r="F45" s="361">
        <f t="shared" si="2"/>
        <v>22468.12</v>
      </c>
      <c r="G45" s="362"/>
      <c r="H45" s="78"/>
      <c r="I45" s="212"/>
      <c r="J45" s="213"/>
      <c r="K45" s="214"/>
    </row>
    <row r="46" spans="1:11" s="3" customFormat="1" ht="18" customHeight="1" x14ac:dyDescent="0.25">
      <c r="A46" s="197" t="s">
        <v>19</v>
      </c>
      <c r="B46" s="198"/>
      <c r="C46" s="199"/>
      <c r="D46" s="210">
        <f>SUM(D47:E59)</f>
        <v>495192.2</v>
      </c>
      <c r="E46" s="211"/>
      <c r="F46" s="200">
        <f>D46+H46</f>
        <v>495192.2</v>
      </c>
      <c r="G46" s="201"/>
      <c r="H46" s="172"/>
      <c r="I46" s="226"/>
      <c r="J46" s="227"/>
      <c r="K46" s="228"/>
    </row>
    <row r="47" spans="1:11" s="3" customFormat="1" ht="50.1" customHeight="1" x14ac:dyDescent="0.25">
      <c r="A47" s="181" t="s">
        <v>146</v>
      </c>
      <c r="B47" s="182"/>
      <c r="C47" s="183"/>
      <c r="D47" s="359">
        <v>95000</v>
      </c>
      <c r="E47" s="360"/>
      <c r="F47" s="361">
        <f t="shared" ref="F47:F59" si="3">D47+H47</f>
        <v>95000</v>
      </c>
      <c r="G47" s="362"/>
      <c r="H47" s="80"/>
      <c r="I47" s="212"/>
      <c r="J47" s="213"/>
      <c r="K47" s="214"/>
    </row>
    <row r="48" spans="1:11" s="3" customFormat="1" ht="50.1" customHeight="1" x14ac:dyDescent="0.25">
      <c r="A48" s="181" t="s">
        <v>85</v>
      </c>
      <c r="B48" s="182"/>
      <c r="C48" s="183"/>
      <c r="D48" s="359">
        <v>38250</v>
      </c>
      <c r="E48" s="360"/>
      <c r="F48" s="361">
        <f t="shared" si="3"/>
        <v>38250</v>
      </c>
      <c r="G48" s="362"/>
      <c r="H48" s="80"/>
      <c r="I48" s="212"/>
      <c r="J48" s="213"/>
      <c r="K48" s="214"/>
    </row>
    <row r="49" spans="1:11" s="3" customFormat="1" ht="16.5" customHeight="1" x14ac:dyDescent="0.25">
      <c r="A49" s="181" t="s">
        <v>22</v>
      </c>
      <c r="B49" s="182"/>
      <c r="C49" s="183"/>
      <c r="D49" s="359">
        <v>1400</v>
      </c>
      <c r="E49" s="360"/>
      <c r="F49" s="361">
        <f t="shared" si="3"/>
        <v>1400</v>
      </c>
      <c r="G49" s="362"/>
      <c r="H49" s="80"/>
      <c r="I49" s="212"/>
      <c r="J49" s="213"/>
      <c r="K49" s="214"/>
    </row>
    <row r="50" spans="1:11" s="3" customFormat="1" ht="50.1" customHeight="1" x14ac:dyDescent="0.25">
      <c r="A50" s="181" t="s">
        <v>34</v>
      </c>
      <c r="B50" s="182"/>
      <c r="C50" s="183"/>
      <c r="D50" s="359">
        <v>214237.2</v>
      </c>
      <c r="E50" s="360"/>
      <c r="F50" s="361">
        <f t="shared" si="3"/>
        <v>214237.2</v>
      </c>
      <c r="G50" s="362"/>
      <c r="H50" s="78"/>
      <c r="I50" s="212"/>
      <c r="J50" s="213"/>
      <c r="K50" s="214"/>
    </row>
    <row r="51" spans="1:11" s="3" customFormat="1" ht="16.5" customHeight="1" x14ac:dyDescent="0.25">
      <c r="A51" s="181" t="s">
        <v>88</v>
      </c>
      <c r="B51" s="223"/>
      <c r="C51" s="224"/>
      <c r="D51" s="359">
        <v>11544</v>
      </c>
      <c r="E51" s="397"/>
      <c r="F51" s="361">
        <f t="shared" si="3"/>
        <v>11544</v>
      </c>
      <c r="G51" s="362"/>
      <c r="H51" s="80"/>
      <c r="I51" s="212"/>
      <c r="J51" s="213"/>
      <c r="K51" s="214"/>
    </row>
    <row r="52" spans="1:11" s="3" customFormat="1" ht="16.5" customHeight="1" x14ac:dyDescent="0.25">
      <c r="A52" s="181" t="s">
        <v>86</v>
      </c>
      <c r="B52" s="182"/>
      <c r="C52" s="183"/>
      <c r="D52" s="359">
        <v>71500</v>
      </c>
      <c r="E52" s="360"/>
      <c r="F52" s="361">
        <f t="shared" si="3"/>
        <v>71500</v>
      </c>
      <c r="G52" s="362"/>
      <c r="H52" s="78"/>
      <c r="I52" s="212"/>
      <c r="J52" s="213"/>
      <c r="K52" s="214"/>
    </row>
    <row r="53" spans="1:11" s="3" customFormat="1" ht="16.5" customHeight="1" x14ac:dyDescent="0.25">
      <c r="A53" s="181" t="s">
        <v>87</v>
      </c>
      <c r="B53" s="182"/>
      <c r="C53" s="183"/>
      <c r="D53" s="359">
        <v>14250</v>
      </c>
      <c r="E53" s="360"/>
      <c r="F53" s="361">
        <f t="shared" si="3"/>
        <v>14250</v>
      </c>
      <c r="G53" s="362"/>
      <c r="H53" s="78"/>
      <c r="I53" s="212"/>
      <c r="J53" s="213"/>
      <c r="K53" s="214"/>
    </row>
    <row r="54" spans="1:11" s="3" customFormat="1" ht="30" customHeight="1" x14ac:dyDescent="0.25">
      <c r="A54" s="181" t="s">
        <v>48</v>
      </c>
      <c r="B54" s="182"/>
      <c r="C54" s="183"/>
      <c r="D54" s="359">
        <v>10000</v>
      </c>
      <c r="E54" s="360"/>
      <c r="F54" s="361">
        <f t="shared" si="3"/>
        <v>10000</v>
      </c>
      <c r="G54" s="362"/>
      <c r="H54" s="80"/>
      <c r="I54" s="226"/>
      <c r="J54" s="227"/>
      <c r="K54" s="228"/>
    </row>
    <row r="55" spans="1:11" s="3" customFormat="1" ht="16.5" customHeight="1" x14ac:dyDescent="0.25">
      <c r="A55" s="181" t="s">
        <v>23</v>
      </c>
      <c r="B55" s="182"/>
      <c r="C55" s="183"/>
      <c r="D55" s="359">
        <v>15000</v>
      </c>
      <c r="E55" s="360"/>
      <c r="F55" s="361">
        <f t="shared" si="3"/>
        <v>15000</v>
      </c>
      <c r="G55" s="362"/>
      <c r="H55" s="80"/>
      <c r="I55" s="226"/>
      <c r="J55" s="227"/>
      <c r="K55" s="228"/>
    </row>
    <row r="56" spans="1:11" s="3" customFormat="1" ht="16.5" customHeight="1" x14ac:dyDescent="0.25">
      <c r="A56" s="181" t="s">
        <v>56</v>
      </c>
      <c r="B56" s="182"/>
      <c r="C56" s="183"/>
      <c r="D56" s="359">
        <v>5000</v>
      </c>
      <c r="E56" s="360"/>
      <c r="F56" s="361">
        <f t="shared" si="3"/>
        <v>5000</v>
      </c>
      <c r="G56" s="362"/>
      <c r="H56" s="80"/>
      <c r="I56" s="212"/>
      <c r="J56" s="213"/>
      <c r="K56" s="214"/>
    </row>
    <row r="57" spans="1:11" s="3" customFormat="1" ht="16.5" customHeight="1" x14ac:dyDescent="0.25">
      <c r="A57" s="181" t="s">
        <v>30</v>
      </c>
      <c r="B57" s="223"/>
      <c r="C57" s="224"/>
      <c r="D57" s="359">
        <v>2400</v>
      </c>
      <c r="E57" s="397"/>
      <c r="F57" s="361">
        <f t="shared" si="3"/>
        <v>2400</v>
      </c>
      <c r="G57" s="362"/>
      <c r="H57" s="80"/>
      <c r="I57" s="212"/>
      <c r="J57" s="213"/>
      <c r="K57" s="214"/>
    </row>
    <row r="58" spans="1:11" s="3" customFormat="1" ht="16.5" customHeight="1" x14ac:dyDescent="0.25">
      <c r="A58" s="181" t="s">
        <v>147</v>
      </c>
      <c r="B58" s="223"/>
      <c r="C58" s="224"/>
      <c r="D58" s="359">
        <f>14*500</f>
        <v>7000</v>
      </c>
      <c r="E58" s="397"/>
      <c r="F58" s="361">
        <f t="shared" si="3"/>
        <v>7000</v>
      </c>
      <c r="G58" s="362"/>
      <c r="H58" s="80"/>
      <c r="I58" s="226"/>
      <c r="J58" s="227"/>
      <c r="K58" s="228"/>
    </row>
    <row r="59" spans="1:11" s="3" customFormat="1" ht="30" customHeight="1" x14ac:dyDescent="0.25">
      <c r="A59" s="181" t="s">
        <v>148</v>
      </c>
      <c r="B59" s="223"/>
      <c r="C59" s="224"/>
      <c r="D59" s="359">
        <v>9611</v>
      </c>
      <c r="E59" s="397"/>
      <c r="F59" s="361">
        <f t="shared" si="3"/>
        <v>9611</v>
      </c>
      <c r="G59" s="362"/>
      <c r="H59" s="80"/>
      <c r="I59" s="226"/>
      <c r="J59" s="227"/>
      <c r="K59" s="228"/>
    </row>
    <row r="60" spans="1:11" s="3" customFormat="1" ht="18" customHeight="1" x14ac:dyDescent="0.25">
      <c r="A60" s="197" t="s">
        <v>20</v>
      </c>
      <c r="B60" s="198"/>
      <c r="C60" s="199"/>
      <c r="D60" s="210">
        <f>SUM(D61:E71)</f>
        <v>3540146.04</v>
      </c>
      <c r="E60" s="211"/>
      <c r="F60" s="200">
        <f>SUM(F61:G71)</f>
        <v>3540146.04</v>
      </c>
      <c r="G60" s="201"/>
      <c r="H60" s="172"/>
      <c r="I60" s="396"/>
      <c r="J60" s="396"/>
      <c r="K60" s="396"/>
    </row>
    <row r="61" spans="1:11" s="3" customFormat="1" ht="30" customHeight="1" x14ac:dyDescent="0.25">
      <c r="A61" s="181" t="s">
        <v>49</v>
      </c>
      <c r="B61" s="182"/>
      <c r="C61" s="183"/>
      <c r="D61" s="392">
        <v>9216</v>
      </c>
      <c r="E61" s="393"/>
      <c r="F61" s="394">
        <f t="shared" ref="F61:F83" si="4">D61+H61</f>
        <v>9216</v>
      </c>
      <c r="G61" s="395"/>
      <c r="H61" s="81"/>
      <c r="I61" s="212"/>
      <c r="J61" s="213"/>
      <c r="K61" s="214"/>
    </row>
    <row r="62" spans="1:11" s="3" customFormat="1" ht="16.5" customHeight="1" x14ac:dyDescent="0.25">
      <c r="A62" s="181" t="s">
        <v>31</v>
      </c>
      <c r="B62" s="182"/>
      <c r="C62" s="183"/>
      <c r="D62" s="392">
        <v>21926.28</v>
      </c>
      <c r="E62" s="393"/>
      <c r="F62" s="394">
        <f t="shared" si="4"/>
        <v>21926.28</v>
      </c>
      <c r="G62" s="395"/>
      <c r="H62" s="82"/>
      <c r="I62" s="283"/>
      <c r="J62" s="284"/>
      <c r="K62" s="285"/>
    </row>
    <row r="63" spans="1:11" s="3" customFormat="1" ht="50.1" customHeight="1" x14ac:dyDescent="0.25">
      <c r="A63" s="181" t="s">
        <v>44</v>
      </c>
      <c r="B63" s="182"/>
      <c r="C63" s="183"/>
      <c r="D63" s="392">
        <v>30000</v>
      </c>
      <c r="E63" s="393"/>
      <c r="F63" s="394">
        <f t="shared" si="4"/>
        <v>30000</v>
      </c>
      <c r="G63" s="395"/>
      <c r="H63" s="81"/>
      <c r="I63" s="188"/>
      <c r="J63" s="189"/>
      <c r="K63" s="190"/>
    </row>
    <row r="64" spans="1:11" s="3" customFormat="1" ht="30" customHeight="1" x14ac:dyDescent="0.25">
      <c r="A64" s="181" t="s">
        <v>178</v>
      </c>
      <c r="B64" s="182"/>
      <c r="C64" s="183"/>
      <c r="D64" s="392">
        <v>30543.360000000001</v>
      </c>
      <c r="E64" s="393"/>
      <c r="F64" s="394">
        <f t="shared" si="4"/>
        <v>30543.360000000001</v>
      </c>
      <c r="G64" s="395"/>
      <c r="H64" s="81"/>
      <c r="I64" s="212"/>
      <c r="J64" s="213"/>
      <c r="K64" s="214"/>
    </row>
    <row r="65" spans="1:11" s="3" customFormat="1" ht="16.5" customHeight="1" x14ac:dyDescent="0.25">
      <c r="A65" s="181" t="s">
        <v>45</v>
      </c>
      <c r="B65" s="182"/>
      <c r="C65" s="183"/>
      <c r="D65" s="392">
        <v>331200</v>
      </c>
      <c r="E65" s="393"/>
      <c r="F65" s="394">
        <f t="shared" si="4"/>
        <v>331200</v>
      </c>
      <c r="G65" s="395"/>
      <c r="H65" s="82"/>
      <c r="I65" s="212"/>
      <c r="J65" s="213"/>
      <c r="K65" s="214"/>
    </row>
    <row r="66" spans="1:11" s="3" customFormat="1" ht="16.5" customHeight="1" x14ac:dyDescent="0.25">
      <c r="A66" s="181" t="s">
        <v>50</v>
      </c>
      <c r="B66" s="182"/>
      <c r="C66" s="183"/>
      <c r="D66" s="392">
        <v>10320</v>
      </c>
      <c r="E66" s="393"/>
      <c r="F66" s="394">
        <f t="shared" si="4"/>
        <v>10320</v>
      </c>
      <c r="G66" s="395"/>
      <c r="H66" s="86"/>
      <c r="I66" s="212"/>
      <c r="J66" s="213"/>
      <c r="K66" s="214"/>
    </row>
    <row r="67" spans="1:11" s="3" customFormat="1" ht="16.5" customHeight="1" x14ac:dyDescent="0.25">
      <c r="A67" s="181" t="s">
        <v>57</v>
      </c>
      <c r="B67" s="182"/>
      <c r="C67" s="183"/>
      <c r="D67" s="392">
        <v>27800</v>
      </c>
      <c r="E67" s="393"/>
      <c r="F67" s="394">
        <f t="shared" si="4"/>
        <v>27800</v>
      </c>
      <c r="G67" s="395"/>
      <c r="H67" s="86"/>
      <c r="I67" s="212"/>
      <c r="J67" s="213"/>
      <c r="K67" s="214"/>
    </row>
    <row r="68" spans="1:11" s="3" customFormat="1" ht="16.5" customHeight="1" x14ac:dyDescent="0.25">
      <c r="A68" s="181" t="s">
        <v>51</v>
      </c>
      <c r="B68" s="182"/>
      <c r="C68" s="183"/>
      <c r="D68" s="392">
        <v>57666</v>
      </c>
      <c r="E68" s="393"/>
      <c r="F68" s="394">
        <f t="shared" si="4"/>
        <v>57666</v>
      </c>
      <c r="G68" s="395"/>
      <c r="H68" s="86"/>
      <c r="I68" s="212"/>
      <c r="J68" s="213"/>
      <c r="K68" s="214"/>
    </row>
    <row r="69" spans="1:11" s="3" customFormat="1" ht="16.5" customHeight="1" x14ac:dyDescent="0.25">
      <c r="A69" s="181" t="s">
        <v>61</v>
      </c>
      <c r="B69" s="182"/>
      <c r="C69" s="183"/>
      <c r="D69" s="392">
        <v>19874.400000000001</v>
      </c>
      <c r="E69" s="393"/>
      <c r="F69" s="394">
        <f t="shared" si="4"/>
        <v>19874.400000000001</v>
      </c>
      <c r="G69" s="395"/>
      <c r="H69" s="86"/>
      <c r="I69" s="212"/>
      <c r="J69" s="213"/>
      <c r="K69" s="214"/>
    </row>
    <row r="70" spans="1:11" s="3" customFormat="1" ht="16.5" customHeight="1" x14ac:dyDescent="0.25">
      <c r="A70" s="181" t="s">
        <v>150</v>
      </c>
      <c r="B70" s="182"/>
      <c r="C70" s="183"/>
      <c r="D70" s="392">
        <v>16800</v>
      </c>
      <c r="E70" s="393"/>
      <c r="F70" s="394">
        <f t="shared" si="4"/>
        <v>16800</v>
      </c>
      <c r="G70" s="395"/>
      <c r="H70" s="86"/>
      <c r="I70" s="212"/>
      <c r="J70" s="213"/>
      <c r="K70" s="214"/>
    </row>
    <row r="71" spans="1:11" s="3" customFormat="1" ht="39.950000000000003" customHeight="1" x14ac:dyDescent="0.25">
      <c r="A71" s="181" t="s">
        <v>149</v>
      </c>
      <c r="B71" s="182"/>
      <c r="C71" s="183"/>
      <c r="D71" s="392">
        <v>2984800</v>
      </c>
      <c r="E71" s="393"/>
      <c r="F71" s="394">
        <f t="shared" si="4"/>
        <v>2984800</v>
      </c>
      <c r="G71" s="395"/>
      <c r="H71" s="81"/>
      <c r="I71" s="212"/>
      <c r="J71" s="213"/>
      <c r="K71" s="214"/>
    </row>
    <row r="72" spans="1:11" ht="18" customHeight="1" x14ac:dyDescent="0.25">
      <c r="A72" s="197" t="s">
        <v>29</v>
      </c>
      <c r="B72" s="198"/>
      <c r="C72" s="199"/>
      <c r="D72" s="210">
        <f>D73</f>
        <v>11765.6</v>
      </c>
      <c r="E72" s="211"/>
      <c r="F72" s="200">
        <f t="shared" si="4"/>
        <v>11765.6</v>
      </c>
      <c r="G72" s="201"/>
      <c r="H72" s="172"/>
      <c r="I72" s="208"/>
      <c r="J72" s="208"/>
      <c r="K72" s="208"/>
    </row>
    <row r="73" spans="1:11" s="3" customFormat="1" ht="50.1" customHeight="1" x14ac:dyDescent="0.25">
      <c r="A73" s="181" t="s">
        <v>202</v>
      </c>
      <c r="B73" s="182"/>
      <c r="C73" s="183"/>
      <c r="D73" s="359">
        <v>11765.6</v>
      </c>
      <c r="E73" s="360"/>
      <c r="F73" s="361">
        <f t="shared" si="4"/>
        <v>11765.6</v>
      </c>
      <c r="G73" s="362"/>
      <c r="H73" s="78"/>
      <c r="I73" s="212"/>
      <c r="J73" s="213"/>
      <c r="K73" s="214"/>
    </row>
    <row r="74" spans="1:11" s="33" customFormat="1" ht="18" customHeight="1" x14ac:dyDescent="0.25">
      <c r="A74" s="232" t="s">
        <v>58</v>
      </c>
      <c r="B74" s="233"/>
      <c r="C74" s="234"/>
      <c r="D74" s="210">
        <f>D75+D76+D77+D78</f>
        <v>117959</v>
      </c>
      <c r="E74" s="211"/>
      <c r="F74" s="200">
        <f t="shared" si="4"/>
        <v>117959</v>
      </c>
      <c r="G74" s="201"/>
      <c r="H74" s="171">
        <f>SUM(H75:H78)</f>
        <v>0</v>
      </c>
      <c r="I74" s="212"/>
      <c r="J74" s="213"/>
      <c r="K74" s="214"/>
    </row>
    <row r="75" spans="1:11" s="3" customFormat="1" ht="16.5" customHeight="1" x14ac:dyDescent="0.25">
      <c r="A75" s="181" t="s">
        <v>90</v>
      </c>
      <c r="B75" s="182"/>
      <c r="C75" s="183"/>
      <c r="D75" s="359">
        <v>13700</v>
      </c>
      <c r="E75" s="360"/>
      <c r="F75" s="361">
        <f t="shared" si="4"/>
        <v>13700</v>
      </c>
      <c r="G75" s="362"/>
      <c r="H75" s="78"/>
      <c r="I75" s="432"/>
      <c r="J75" s="433"/>
      <c r="K75" s="434"/>
    </row>
    <row r="76" spans="1:11" s="3" customFormat="1" ht="16.5" customHeight="1" x14ac:dyDescent="0.25">
      <c r="A76" s="181" t="s">
        <v>91</v>
      </c>
      <c r="B76" s="182"/>
      <c r="C76" s="183"/>
      <c r="D76" s="359">
        <v>9700</v>
      </c>
      <c r="E76" s="360"/>
      <c r="F76" s="361">
        <f t="shared" si="4"/>
        <v>9700</v>
      </c>
      <c r="G76" s="362"/>
      <c r="H76" s="78"/>
      <c r="I76" s="435"/>
      <c r="J76" s="433"/>
      <c r="K76" s="434"/>
    </row>
    <row r="77" spans="1:11" s="33" customFormat="1" ht="16.5" customHeight="1" x14ac:dyDescent="0.25">
      <c r="A77" s="181" t="s">
        <v>252</v>
      </c>
      <c r="B77" s="266"/>
      <c r="C77" s="267"/>
      <c r="D77" s="359">
        <v>79560</v>
      </c>
      <c r="E77" s="368"/>
      <c r="F77" s="361">
        <f>D77+H77</f>
        <v>79560</v>
      </c>
      <c r="G77" s="362"/>
      <c r="H77" s="78"/>
      <c r="I77" s="417"/>
      <c r="J77" s="418"/>
      <c r="K77" s="419"/>
    </row>
    <row r="78" spans="1:11" s="33" customFormat="1" ht="16.5" customHeight="1" x14ac:dyDescent="0.25">
      <c r="A78" s="181" t="s">
        <v>260</v>
      </c>
      <c r="B78" s="266"/>
      <c r="C78" s="267"/>
      <c r="D78" s="359">
        <v>14999</v>
      </c>
      <c r="E78" s="368"/>
      <c r="F78" s="361">
        <f>D78+H78</f>
        <v>14999</v>
      </c>
      <c r="G78" s="362"/>
      <c r="H78" s="78"/>
      <c r="I78" s="450"/>
      <c r="J78" s="451"/>
      <c r="K78" s="452"/>
    </row>
    <row r="79" spans="1:11" s="33" customFormat="1" ht="30" customHeight="1" x14ac:dyDescent="0.25">
      <c r="A79" s="232" t="s">
        <v>36</v>
      </c>
      <c r="B79" s="243"/>
      <c r="C79" s="244"/>
      <c r="D79" s="210">
        <f>SUM(D80:E83)</f>
        <v>453706</v>
      </c>
      <c r="E79" s="235"/>
      <c r="F79" s="200">
        <f t="shared" si="4"/>
        <v>453706</v>
      </c>
      <c r="G79" s="201"/>
      <c r="H79" s="171"/>
      <c r="I79" s="276"/>
      <c r="J79" s="277"/>
      <c r="K79" s="278"/>
    </row>
    <row r="80" spans="1:11" s="3" customFormat="1" ht="37.5" hidden="1" customHeight="1" x14ac:dyDescent="0.25">
      <c r="A80" s="181" t="s">
        <v>92</v>
      </c>
      <c r="B80" s="182"/>
      <c r="C80" s="183"/>
      <c r="D80" s="359">
        <v>0</v>
      </c>
      <c r="E80" s="360"/>
      <c r="F80" s="361">
        <f t="shared" si="4"/>
        <v>0</v>
      </c>
      <c r="G80" s="362"/>
      <c r="H80" s="78"/>
      <c r="I80" s="432"/>
      <c r="J80" s="438"/>
      <c r="K80" s="439"/>
    </row>
    <row r="81" spans="1:11" s="3" customFormat="1" ht="16.5" customHeight="1" x14ac:dyDescent="0.25">
      <c r="A81" s="181" t="s">
        <v>205</v>
      </c>
      <c r="B81" s="182"/>
      <c r="C81" s="183"/>
      <c r="D81" s="359">
        <v>1120</v>
      </c>
      <c r="E81" s="360"/>
      <c r="F81" s="361">
        <f t="shared" si="4"/>
        <v>1120</v>
      </c>
      <c r="G81" s="362"/>
      <c r="H81" s="78"/>
      <c r="I81" s="212"/>
      <c r="J81" s="213"/>
      <c r="K81" s="214"/>
    </row>
    <row r="82" spans="1:11" s="3" customFormat="1" ht="16.5" customHeight="1" x14ac:dyDescent="0.25">
      <c r="A82" s="181" t="s">
        <v>207</v>
      </c>
      <c r="B82" s="182"/>
      <c r="C82" s="183"/>
      <c r="D82" s="359">
        <v>6336</v>
      </c>
      <c r="E82" s="360"/>
      <c r="F82" s="361">
        <f t="shared" si="4"/>
        <v>6336</v>
      </c>
      <c r="G82" s="362"/>
      <c r="H82" s="78"/>
      <c r="I82" s="212"/>
      <c r="J82" s="213"/>
      <c r="K82" s="214"/>
    </row>
    <row r="83" spans="1:11" s="3" customFormat="1" ht="16.5" customHeight="1" x14ac:dyDescent="0.25">
      <c r="A83" s="181" t="s">
        <v>206</v>
      </c>
      <c r="B83" s="182"/>
      <c r="C83" s="183"/>
      <c r="D83" s="359">
        <v>446250</v>
      </c>
      <c r="E83" s="360"/>
      <c r="F83" s="361">
        <f t="shared" si="4"/>
        <v>446250</v>
      </c>
      <c r="G83" s="362"/>
      <c r="H83" s="78"/>
      <c r="I83" s="212"/>
      <c r="J83" s="213"/>
      <c r="K83" s="214"/>
    </row>
    <row r="84" spans="1:11" s="33" customFormat="1" ht="18" customHeight="1" x14ac:dyDescent="0.25">
      <c r="A84" s="232" t="s">
        <v>35</v>
      </c>
      <c r="B84" s="233"/>
      <c r="C84" s="234"/>
      <c r="D84" s="210">
        <f>SUM(D85:E92)</f>
        <v>24599.360000000001</v>
      </c>
      <c r="E84" s="211"/>
      <c r="F84" s="200">
        <f>SUM(F85:G92)</f>
        <v>24599.360000000001</v>
      </c>
      <c r="G84" s="201"/>
      <c r="H84" s="171"/>
      <c r="I84" s="212"/>
      <c r="J84" s="213"/>
      <c r="K84" s="214"/>
    </row>
    <row r="85" spans="1:11" s="3" customFormat="1" ht="16.5" customHeight="1" x14ac:dyDescent="0.25">
      <c r="A85" s="181" t="s">
        <v>96</v>
      </c>
      <c r="B85" s="182"/>
      <c r="C85" s="183"/>
      <c r="D85" s="359">
        <f>3*1050</f>
        <v>3150</v>
      </c>
      <c r="E85" s="360"/>
      <c r="F85" s="361">
        <f t="shared" ref="F85:F96" si="5">D85+H85</f>
        <v>3150</v>
      </c>
      <c r="G85" s="362"/>
      <c r="H85" s="78"/>
      <c r="I85" s="212"/>
      <c r="J85" s="213"/>
      <c r="K85" s="214"/>
    </row>
    <row r="86" spans="1:11" s="3" customFormat="1" ht="16.5" customHeight="1" x14ac:dyDescent="0.25">
      <c r="A86" s="181" t="s">
        <v>97</v>
      </c>
      <c r="B86" s="182"/>
      <c r="C86" s="183"/>
      <c r="D86" s="359">
        <f>6*600</f>
        <v>3600</v>
      </c>
      <c r="E86" s="360"/>
      <c r="F86" s="361">
        <f t="shared" si="5"/>
        <v>3600</v>
      </c>
      <c r="G86" s="362"/>
      <c r="H86" s="78"/>
      <c r="I86" s="212"/>
      <c r="J86" s="213"/>
      <c r="K86" s="214"/>
    </row>
    <row r="87" spans="1:11" s="3" customFormat="1" ht="16.5" customHeight="1" x14ac:dyDescent="0.25">
      <c r="A87" s="181" t="s">
        <v>98</v>
      </c>
      <c r="B87" s="182"/>
      <c r="C87" s="183"/>
      <c r="D87" s="359">
        <f>5*450</f>
        <v>2250</v>
      </c>
      <c r="E87" s="360"/>
      <c r="F87" s="361">
        <f t="shared" si="5"/>
        <v>2250</v>
      </c>
      <c r="G87" s="362"/>
      <c r="H87" s="78"/>
      <c r="I87" s="212"/>
      <c r="J87" s="213"/>
      <c r="K87" s="214"/>
    </row>
    <row r="88" spans="1:11" s="3" customFormat="1" ht="16.5" customHeight="1" x14ac:dyDescent="0.25">
      <c r="A88" s="181" t="s">
        <v>100</v>
      </c>
      <c r="B88" s="182"/>
      <c r="C88" s="183"/>
      <c r="D88" s="359">
        <f>6*300</f>
        <v>1800</v>
      </c>
      <c r="E88" s="360"/>
      <c r="F88" s="361">
        <f t="shared" si="5"/>
        <v>1800</v>
      </c>
      <c r="G88" s="362"/>
      <c r="H88" s="78"/>
      <c r="I88" s="212"/>
      <c r="J88" s="213"/>
      <c r="K88" s="214"/>
    </row>
    <row r="89" spans="1:11" s="3" customFormat="1" ht="16.5" customHeight="1" x14ac:dyDescent="0.25">
      <c r="A89" s="181" t="s">
        <v>99</v>
      </c>
      <c r="B89" s="182"/>
      <c r="C89" s="183"/>
      <c r="D89" s="359">
        <f>30*120</f>
        <v>3600</v>
      </c>
      <c r="E89" s="360"/>
      <c r="F89" s="361">
        <f t="shared" si="5"/>
        <v>3600</v>
      </c>
      <c r="G89" s="362"/>
      <c r="H89" s="78"/>
      <c r="I89" s="212"/>
      <c r="J89" s="213"/>
      <c r="K89" s="214"/>
    </row>
    <row r="90" spans="1:11" s="3" customFormat="1" ht="16.5" customHeight="1" x14ac:dyDescent="0.25">
      <c r="A90" s="181" t="s">
        <v>203</v>
      </c>
      <c r="B90" s="182"/>
      <c r="C90" s="183"/>
      <c r="D90" s="359">
        <v>3829.36</v>
      </c>
      <c r="E90" s="360"/>
      <c r="F90" s="361">
        <f t="shared" si="5"/>
        <v>3829.36</v>
      </c>
      <c r="G90" s="362"/>
      <c r="H90" s="78"/>
      <c r="I90" s="212"/>
      <c r="J90" s="213"/>
      <c r="K90" s="214"/>
    </row>
    <row r="91" spans="1:11" s="3" customFormat="1" ht="16.5" customHeight="1" x14ac:dyDescent="0.25">
      <c r="A91" s="181" t="s">
        <v>101</v>
      </c>
      <c r="B91" s="182"/>
      <c r="C91" s="183"/>
      <c r="D91" s="359">
        <f>10*527</f>
        <v>5270</v>
      </c>
      <c r="E91" s="360"/>
      <c r="F91" s="361">
        <f t="shared" si="5"/>
        <v>5270</v>
      </c>
      <c r="G91" s="362"/>
      <c r="H91" s="78"/>
      <c r="I91" s="212"/>
      <c r="J91" s="213"/>
      <c r="K91" s="214"/>
    </row>
    <row r="92" spans="1:11" s="3" customFormat="1" ht="16.5" customHeight="1" x14ac:dyDescent="0.25">
      <c r="A92" s="181" t="s">
        <v>192</v>
      </c>
      <c r="B92" s="182"/>
      <c r="C92" s="183"/>
      <c r="D92" s="359">
        <v>1100</v>
      </c>
      <c r="E92" s="360"/>
      <c r="F92" s="361">
        <f t="shared" si="5"/>
        <v>1100</v>
      </c>
      <c r="G92" s="362"/>
      <c r="H92" s="78"/>
      <c r="I92" s="212"/>
      <c r="J92" s="213"/>
      <c r="K92" s="214"/>
    </row>
    <row r="93" spans="1:11" s="33" customFormat="1" ht="30" customHeight="1" x14ac:dyDescent="0.25">
      <c r="A93" s="232" t="s">
        <v>33</v>
      </c>
      <c r="B93" s="233"/>
      <c r="C93" s="234"/>
      <c r="D93" s="210">
        <f>SUM(D94:E96)</f>
        <v>172960.35</v>
      </c>
      <c r="E93" s="211"/>
      <c r="F93" s="200">
        <f t="shared" si="5"/>
        <v>172960.35</v>
      </c>
      <c r="G93" s="201"/>
      <c r="H93" s="171">
        <f>H94</f>
        <v>0</v>
      </c>
      <c r="I93" s="212"/>
      <c r="J93" s="213"/>
      <c r="K93" s="214"/>
    </row>
    <row r="94" spans="1:11" s="3" customFormat="1" ht="80.099999999999994" customHeight="1" x14ac:dyDescent="0.25">
      <c r="A94" s="181" t="s">
        <v>136</v>
      </c>
      <c r="B94" s="182"/>
      <c r="C94" s="183"/>
      <c r="D94" s="359">
        <v>48571</v>
      </c>
      <c r="E94" s="360"/>
      <c r="F94" s="361">
        <f t="shared" si="5"/>
        <v>48571</v>
      </c>
      <c r="G94" s="362"/>
      <c r="H94" s="78"/>
      <c r="I94" s="212"/>
      <c r="J94" s="213"/>
      <c r="K94" s="214"/>
    </row>
    <row r="95" spans="1:11" s="3" customFormat="1" ht="144.94999999999999" customHeight="1" x14ac:dyDescent="0.25">
      <c r="A95" s="181" t="s">
        <v>137</v>
      </c>
      <c r="B95" s="182"/>
      <c r="C95" s="183"/>
      <c r="D95" s="359">
        <v>107089.35</v>
      </c>
      <c r="E95" s="360"/>
      <c r="F95" s="361">
        <f t="shared" si="5"/>
        <v>107089.35</v>
      </c>
      <c r="G95" s="362"/>
      <c r="H95" s="78"/>
      <c r="I95" s="212"/>
      <c r="J95" s="213"/>
      <c r="K95" s="214"/>
    </row>
    <row r="96" spans="1:11" s="3" customFormat="1" ht="69.95" customHeight="1" x14ac:dyDescent="0.25">
      <c r="A96" s="181" t="s">
        <v>103</v>
      </c>
      <c r="B96" s="182"/>
      <c r="C96" s="183"/>
      <c r="D96" s="359">
        <v>17300</v>
      </c>
      <c r="E96" s="360"/>
      <c r="F96" s="361">
        <f t="shared" si="5"/>
        <v>17300</v>
      </c>
      <c r="G96" s="362"/>
      <c r="H96" s="78"/>
      <c r="I96" s="212"/>
      <c r="J96" s="213"/>
      <c r="K96" s="214"/>
    </row>
    <row r="97" spans="1:11" s="36" customFormat="1" ht="39" hidden="1" customHeight="1" x14ac:dyDescent="0.25">
      <c r="A97" s="252" t="s">
        <v>37</v>
      </c>
      <c r="B97" s="271"/>
      <c r="C97" s="272"/>
      <c r="D97" s="255"/>
      <c r="E97" s="273"/>
      <c r="F97" s="255"/>
      <c r="G97" s="273"/>
      <c r="H97" s="79"/>
      <c r="I97" s="202"/>
      <c r="J97" s="274"/>
      <c r="K97" s="275"/>
    </row>
    <row r="98" spans="1:11" s="36" customFormat="1" ht="16.5" hidden="1" customHeight="1" x14ac:dyDescent="0.25">
      <c r="A98" s="205" t="s">
        <v>64</v>
      </c>
      <c r="B98" s="206"/>
      <c r="C98" s="207"/>
      <c r="D98" s="359"/>
      <c r="E98" s="360"/>
      <c r="F98" s="359"/>
      <c r="G98" s="360"/>
      <c r="H98" s="79"/>
      <c r="I98" s="202"/>
      <c r="J98" s="203"/>
      <c r="K98" s="204"/>
    </row>
    <row r="99" spans="1:11" s="36" customFormat="1" ht="16.5" hidden="1" customHeight="1" x14ac:dyDescent="0.25">
      <c r="A99" s="205" t="s">
        <v>65</v>
      </c>
      <c r="B99" s="237"/>
      <c r="C99" s="238"/>
      <c r="D99" s="359"/>
      <c r="E99" s="360"/>
      <c r="F99" s="359"/>
      <c r="G99" s="360"/>
      <c r="H99" s="79"/>
      <c r="I99" s="202"/>
      <c r="J99" s="203"/>
      <c r="K99" s="204"/>
    </row>
    <row r="100" spans="1:11" s="36" customFormat="1" ht="16.5" hidden="1" customHeight="1" x14ac:dyDescent="0.25">
      <c r="A100" s="205" t="s">
        <v>66</v>
      </c>
      <c r="B100" s="206"/>
      <c r="C100" s="207"/>
      <c r="D100" s="359"/>
      <c r="E100" s="360"/>
      <c r="F100" s="359"/>
      <c r="G100" s="360"/>
      <c r="H100" s="79"/>
      <c r="I100" s="202"/>
      <c r="J100" s="203"/>
      <c r="K100" s="204"/>
    </row>
    <row r="101" spans="1:11" s="36" customFormat="1" ht="16.5" hidden="1" customHeight="1" x14ac:dyDescent="0.25">
      <c r="A101" s="205" t="s">
        <v>67</v>
      </c>
      <c r="B101" s="206"/>
      <c r="C101" s="207"/>
      <c r="D101" s="359"/>
      <c r="E101" s="360"/>
      <c r="F101" s="359"/>
      <c r="G101" s="360"/>
      <c r="H101" s="79"/>
      <c r="I101" s="202"/>
      <c r="J101" s="203"/>
      <c r="K101" s="204"/>
    </row>
    <row r="102" spans="1:11" s="36" customFormat="1" ht="16.5" hidden="1" customHeight="1" x14ac:dyDescent="0.25">
      <c r="A102" s="205" t="s">
        <v>68</v>
      </c>
      <c r="B102" s="206"/>
      <c r="C102" s="207"/>
      <c r="D102" s="359"/>
      <c r="E102" s="360"/>
      <c r="F102" s="359"/>
      <c r="G102" s="360"/>
      <c r="H102" s="79"/>
      <c r="I102" s="202"/>
      <c r="J102" s="203"/>
      <c r="K102" s="204"/>
    </row>
    <row r="103" spans="1:11" s="36" customFormat="1" ht="16.5" hidden="1" customHeight="1" x14ac:dyDescent="0.25">
      <c r="A103" s="205" t="s">
        <v>55</v>
      </c>
      <c r="B103" s="206"/>
      <c r="C103" s="207"/>
      <c r="D103" s="359"/>
      <c r="E103" s="360"/>
      <c r="F103" s="359"/>
      <c r="G103" s="360"/>
      <c r="H103" s="79"/>
      <c r="I103" s="202"/>
      <c r="J103" s="203"/>
      <c r="K103" s="204"/>
    </row>
    <row r="104" spans="1:11" s="3" customFormat="1" x14ac:dyDescent="0.25">
      <c r="A104" s="229" t="s">
        <v>11</v>
      </c>
      <c r="B104" s="229"/>
      <c r="C104" s="229"/>
      <c r="D104" s="375">
        <f>D29+D30+D31+D34+D40+D46+D60+D72+D74+D79+D84+D93</f>
        <v>11869975.999999998</v>
      </c>
      <c r="E104" s="376"/>
      <c r="F104" s="375">
        <f>F29+F30+F31+F34+F40+F46+F60+F72+F74+F79+F84+F93</f>
        <v>11869975.999999998</v>
      </c>
      <c r="G104" s="376"/>
      <c r="H104" s="174">
        <f>H29+H30+H31+H34+H40+H46+H60+H72+H74+H79+H84+H93</f>
        <v>4.5474735088646412E-13</v>
      </c>
      <c r="I104" s="208"/>
      <c r="J104" s="208"/>
      <c r="K104" s="208"/>
    </row>
    <row r="105" spans="1:11" s="3" customFormat="1" x14ac:dyDescent="0.25">
      <c r="A105" s="8"/>
      <c r="B105" s="8"/>
      <c r="C105" s="8"/>
      <c r="D105" s="48"/>
      <c r="E105" s="48"/>
      <c r="F105" s="9"/>
      <c r="G105" s="9"/>
      <c r="H105" s="9"/>
      <c r="I105" s="10"/>
      <c r="J105" s="10"/>
      <c r="K105" s="10"/>
    </row>
    <row r="106" spans="1:11" s="3" customFormat="1" x14ac:dyDescent="0.25">
      <c r="A106" s="8"/>
      <c r="B106" s="8"/>
      <c r="C106" s="8"/>
      <c r="D106" s="48"/>
      <c r="E106" s="48"/>
      <c r="F106" s="9"/>
      <c r="G106" s="9"/>
      <c r="H106" s="9"/>
      <c r="I106" s="10"/>
      <c r="J106" s="10"/>
      <c r="K106" s="10"/>
    </row>
    <row r="107" spans="1:11" ht="16.5" customHeight="1" x14ac:dyDescent="0.25">
      <c r="A107" s="326" t="s">
        <v>46</v>
      </c>
      <c r="B107" s="326"/>
      <c r="C107" s="326"/>
      <c r="D107" s="326"/>
      <c r="E107" s="326"/>
      <c r="F107" s="326"/>
      <c r="G107" s="326"/>
      <c r="H107" s="326"/>
      <c r="I107" s="326"/>
      <c r="J107" s="326"/>
      <c r="K107" s="326"/>
    </row>
    <row r="109" spans="1:11" x14ac:dyDescent="0.25">
      <c r="A109" s="208"/>
      <c r="B109" s="208"/>
      <c r="C109" s="208"/>
      <c r="D109" s="247" t="s">
        <v>5</v>
      </c>
      <c r="E109" s="247"/>
      <c r="F109" s="248" t="s">
        <v>6</v>
      </c>
      <c r="G109" s="248"/>
      <c r="H109" s="170" t="s">
        <v>14</v>
      </c>
      <c r="I109" s="249" t="s">
        <v>13</v>
      </c>
      <c r="J109" s="250"/>
      <c r="K109" s="251"/>
    </row>
    <row r="110" spans="1:11" s="33" customFormat="1" ht="18" customHeight="1" x14ac:dyDescent="0.25">
      <c r="A110" s="291" t="s">
        <v>15</v>
      </c>
      <c r="B110" s="291"/>
      <c r="C110" s="291"/>
      <c r="D110" s="210">
        <v>471472.85</v>
      </c>
      <c r="E110" s="211"/>
      <c r="F110" s="200">
        <f>D110+H110</f>
        <v>471472.85</v>
      </c>
      <c r="G110" s="201"/>
      <c r="H110" s="171"/>
      <c r="I110" s="388"/>
      <c r="J110" s="441"/>
      <c r="K110" s="442"/>
    </row>
    <row r="111" spans="1:11" s="33" customFormat="1" ht="18" customHeight="1" x14ac:dyDescent="0.25">
      <c r="A111" s="197" t="s">
        <v>16</v>
      </c>
      <c r="B111" s="198"/>
      <c r="C111" s="199"/>
      <c r="D111" s="210">
        <v>142384.79999999999</v>
      </c>
      <c r="E111" s="211"/>
      <c r="F111" s="200">
        <f>D111+H111</f>
        <v>142384.79999999999</v>
      </c>
      <c r="G111" s="201"/>
      <c r="H111" s="171"/>
      <c r="I111" s="443"/>
      <c r="J111" s="444"/>
      <c r="K111" s="445"/>
    </row>
    <row r="112" spans="1:11" ht="18" customHeight="1" x14ac:dyDescent="0.25">
      <c r="A112" s="197" t="s">
        <v>25</v>
      </c>
      <c r="B112" s="198"/>
      <c r="C112" s="199"/>
      <c r="D112" s="210">
        <f>SUM(D113:E114)</f>
        <v>35637</v>
      </c>
      <c r="E112" s="235"/>
      <c r="F112" s="200">
        <f t="shared" ref="F112" si="6">D112+H112</f>
        <v>35637</v>
      </c>
      <c r="G112" s="236"/>
      <c r="H112" s="172"/>
      <c r="I112" s="188"/>
      <c r="J112" s="189"/>
      <c r="K112" s="190"/>
    </row>
    <row r="113" spans="1:11" ht="16.5" customHeight="1" x14ac:dyDescent="0.25">
      <c r="A113" s="181" t="s">
        <v>43</v>
      </c>
      <c r="B113" s="182"/>
      <c r="C113" s="183"/>
      <c r="D113" s="359">
        <v>34450</v>
      </c>
      <c r="E113" s="360"/>
      <c r="F113" s="361">
        <f>D113+H113</f>
        <v>34450</v>
      </c>
      <c r="G113" s="387"/>
      <c r="H113" s="78"/>
      <c r="I113" s="212"/>
      <c r="J113" s="213"/>
      <c r="K113" s="214"/>
    </row>
    <row r="114" spans="1:11" ht="16.5" customHeight="1" x14ac:dyDescent="0.25">
      <c r="A114" s="181" t="s">
        <v>24</v>
      </c>
      <c r="B114" s="182"/>
      <c r="C114" s="183"/>
      <c r="D114" s="359">
        <v>1187</v>
      </c>
      <c r="E114" s="360"/>
      <c r="F114" s="361">
        <f>D114+H114</f>
        <v>1187</v>
      </c>
      <c r="G114" s="387"/>
      <c r="H114" s="78"/>
      <c r="I114" s="212"/>
      <c r="J114" s="213"/>
      <c r="K114" s="214"/>
    </row>
    <row r="115" spans="1:11" ht="18" customHeight="1" x14ac:dyDescent="0.25">
      <c r="A115" s="197" t="s">
        <v>19</v>
      </c>
      <c r="B115" s="198"/>
      <c r="C115" s="199"/>
      <c r="D115" s="210">
        <f>D116</f>
        <v>5548</v>
      </c>
      <c r="E115" s="211"/>
      <c r="F115" s="200">
        <f>D115+H115</f>
        <v>5548</v>
      </c>
      <c r="G115" s="201"/>
      <c r="H115" s="171"/>
      <c r="I115" s="432"/>
      <c r="J115" s="438"/>
      <c r="K115" s="439"/>
    </row>
    <row r="116" spans="1:11" s="3" customFormat="1" ht="16.5" customHeight="1" x14ac:dyDescent="0.25">
      <c r="A116" s="181" t="s">
        <v>245</v>
      </c>
      <c r="B116" s="182"/>
      <c r="C116" s="183"/>
      <c r="D116" s="359">
        <v>5548</v>
      </c>
      <c r="E116" s="360"/>
      <c r="F116" s="361">
        <f t="shared" ref="F116" si="7">D116+H116</f>
        <v>5548</v>
      </c>
      <c r="G116" s="362"/>
      <c r="H116" s="78"/>
      <c r="I116" s="212"/>
      <c r="J116" s="213"/>
      <c r="K116" s="214"/>
    </row>
    <row r="117" spans="1:11" ht="18" customHeight="1" x14ac:dyDescent="0.25">
      <c r="A117" s="197" t="s">
        <v>20</v>
      </c>
      <c r="B117" s="198"/>
      <c r="C117" s="199"/>
      <c r="D117" s="210">
        <f>SUM(D118:E123)</f>
        <v>150811.6</v>
      </c>
      <c r="E117" s="211"/>
      <c r="F117" s="200">
        <f>D117+H117</f>
        <v>150811.6</v>
      </c>
      <c r="G117" s="201"/>
      <c r="H117" s="172"/>
      <c r="I117" s="208"/>
      <c r="J117" s="208"/>
      <c r="K117" s="208"/>
    </row>
    <row r="118" spans="1:11" s="3" customFormat="1" ht="16.5" customHeight="1" x14ac:dyDescent="0.25">
      <c r="A118" s="181" t="s">
        <v>71</v>
      </c>
      <c r="B118" s="182"/>
      <c r="C118" s="183"/>
      <c r="D118" s="359">
        <v>15000</v>
      </c>
      <c r="E118" s="360"/>
      <c r="F118" s="361">
        <f t="shared" ref="F118:F138" si="8">D118+H118</f>
        <v>15000</v>
      </c>
      <c r="G118" s="362"/>
      <c r="H118" s="130"/>
      <c r="I118" s="212"/>
      <c r="J118" s="213"/>
      <c r="K118" s="214"/>
    </row>
    <row r="119" spans="1:11" s="3" customFormat="1" ht="16.5" customHeight="1" x14ac:dyDescent="0.25">
      <c r="A119" s="181" t="s">
        <v>105</v>
      </c>
      <c r="B119" s="182"/>
      <c r="C119" s="183"/>
      <c r="D119" s="359">
        <v>10000</v>
      </c>
      <c r="E119" s="360"/>
      <c r="F119" s="361">
        <f t="shared" si="8"/>
        <v>10000</v>
      </c>
      <c r="G119" s="362"/>
      <c r="H119" s="114"/>
      <c r="I119" s="188"/>
      <c r="J119" s="189"/>
      <c r="K119" s="190"/>
    </row>
    <row r="120" spans="1:11" s="3" customFormat="1" ht="16.5" customHeight="1" x14ac:dyDescent="0.25">
      <c r="A120" s="181" t="s">
        <v>106</v>
      </c>
      <c r="B120" s="182"/>
      <c r="C120" s="183"/>
      <c r="D120" s="359">
        <v>0</v>
      </c>
      <c r="E120" s="360"/>
      <c r="F120" s="361">
        <f t="shared" si="8"/>
        <v>0</v>
      </c>
      <c r="G120" s="362"/>
      <c r="H120" s="115"/>
      <c r="I120" s="432"/>
      <c r="J120" s="438"/>
      <c r="K120" s="439"/>
    </row>
    <row r="121" spans="1:11" s="3" customFormat="1" ht="16.5" customHeight="1" x14ac:dyDescent="0.25">
      <c r="A121" s="181" t="s">
        <v>235</v>
      </c>
      <c r="B121" s="182"/>
      <c r="C121" s="183"/>
      <c r="D121" s="359">
        <v>105300</v>
      </c>
      <c r="E121" s="360"/>
      <c r="F121" s="361">
        <f t="shared" si="8"/>
        <v>105300</v>
      </c>
      <c r="G121" s="362"/>
      <c r="H121" s="80"/>
      <c r="I121" s="365"/>
      <c r="J121" s="366"/>
      <c r="K121" s="367"/>
    </row>
    <row r="122" spans="1:11" s="3" customFormat="1" ht="39.950000000000003" customHeight="1" x14ac:dyDescent="0.25">
      <c r="A122" s="181" t="s">
        <v>243</v>
      </c>
      <c r="B122" s="182"/>
      <c r="C122" s="183"/>
      <c r="D122" s="359">
        <v>18780</v>
      </c>
      <c r="E122" s="360"/>
      <c r="F122" s="361">
        <f t="shared" si="8"/>
        <v>18780</v>
      </c>
      <c r="G122" s="362"/>
      <c r="H122" s="78"/>
      <c r="I122" s="212"/>
      <c r="J122" s="213"/>
      <c r="K122" s="214"/>
    </row>
    <row r="123" spans="1:11" s="3" customFormat="1" ht="39.950000000000003" customHeight="1" x14ac:dyDescent="0.25">
      <c r="A123" s="181" t="s">
        <v>183</v>
      </c>
      <c r="B123" s="182"/>
      <c r="C123" s="183"/>
      <c r="D123" s="359">
        <v>1731.6</v>
      </c>
      <c r="E123" s="360"/>
      <c r="F123" s="361">
        <f t="shared" si="8"/>
        <v>1731.6</v>
      </c>
      <c r="G123" s="362"/>
      <c r="H123" s="78"/>
      <c r="I123" s="212"/>
      <c r="J123" s="213"/>
      <c r="K123" s="214"/>
    </row>
    <row r="124" spans="1:11" ht="16.5" customHeight="1" x14ac:dyDescent="0.25">
      <c r="A124" s="197" t="s">
        <v>58</v>
      </c>
      <c r="B124" s="198"/>
      <c r="C124" s="199"/>
      <c r="D124" s="210">
        <f>SUM(D125:E135)</f>
        <v>143616.35999999999</v>
      </c>
      <c r="E124" s="211"/>
      <c r="F124" s="200">
        <f>D124+H124</f>
        <v>143616.35999999999</v>
      </c>
      <c r="G124" s="201"/>
      <c r="H124" s="172">
        <f>SUM(H125:H135)</f>
        <v>0</v>
      </c>
      <c r="I124" s="212"/>
      <c r="J124" s="213"/>
      <c r="K124" s="214"/>
    </row>
    <row r="125" spans="1:11" s="3" customFormat="1" ht="16.5" customHeight="1" x14ac:dyDescent="0.25">
      <c r="A125" s="181" t="s">
        <v>164</v>
      </c>
      <c r="B125" s="182"/>
      <c r="C125" s="183"/>
      <c r="D125" s="359">
        <v>4939.9799999999996</v>
      </c>
      <c r="E125" s="360"/>
      <c r="F125" s="361">
        <f t="shared" si="8"/>
        <v>4939.9799999999996</v>
      </c>
      <c r="G125" s="362"/>
      <c r="H125" s="80"/>
      <c r="I125" s="212"/>
      <c r="J125" s="213"/>
      <c r="K125" s="214"/>
    </row>
    <row r="126" spans="1:11" s="3" customFormat="1" ht="16.5" customHeight="1" x14ac:dyDescent="0.25">
      <c r="A126" s="181" t="s">
        <v>163</v>
      </c>
      <c r="B126" s="182"/>
      <c r="C126" s="183"/>
      <c r="D126" s="359">
        <v>6986.1</v>
      </c>
      <c r="E126" s="360"/>
      <c r="F126" s="361">
        <f t="shared" si="8"/>
        <v>6986.1</v>
      </c>
      <c r="G126" s="362"/>
      <c r="H126" s="80"/>
      <c r="I126" s="212"/>
      <c r="J126" s="213"/>
      <c r="K126" s="214"/>
    </row>
    <row r="127" spans="1:11" s="3" customFormat="1" ht="16.5" customHeight="1" x14ac:dyDescent="0.25">
      <c r="A127" s="181" t="s">
        <v>211</v>
      </c>
      <c r="B127" s="182"/>
      <c r="C127" s="183"/>
      <c r="D127" s="359">
        <v>3209</v>
      </c>
      <c r="E127" s="360"/>
      <c r="F127" s="361">
        <f t="shared" si="8"/>
        <v>3209</v>
      </c>
      <c r="G127" s="362"/>
      <c r="H127" s="80"/>
      <c r="I127" s="212"/>
      <c r="J127" s="213"/>
      <c r="K127" s="214"/>
    </row>
    <row r="128" spans="1:11" s="3" customFormat="1" ht="16.5" customHeight="1" x14ac:dyDescent="0.25">
      <c r="A128" s="181" t="s">
        <v>212</v>
      </c>
      <c r="B128" s="182"/>
      <c r="C128" s="183"/>
      <c r="D128" s="359">
        <v>3345</v>
      </c>
      <c r="E128" s="360"/>
      <c r="F128" s="361">
        <f t="shared" si="8"/>
        <v>3345</v>
      </c>
      <c r="G128" s="362"/>
      <c r="H128" s="80"/>
      <c r="I128" s="212"/>
      <c r="J128" s="213"/>
      <c r="K128" s="214"/>
    </row>
    <row r="129" spans="1:11" s="3" customFormat="1" ht="16.5" customHeight="1" x14ac:dyDescent="0.25">
      <c r="A129" s="181" t="s">
        <v>213</v>
      </c>
      <c r="B129" s="182"/>
      <c r="C129" s="183"/>
      <c r="D129" s="359">
        <v>4199</v>
      </c>
      <c r="E129" s="360"/>
      <c r="F129" s="361">
        <f t="shared" si="8"/>
        <v>4199</v>
      </c>
      <c r="G129" s="362"/>
      <c r="H129" s="80"/>
      <c r="I129" s="212"/>
      <c r="J129" s="213"/>
      <c r="K129" s="214"/>
    </row>
    <row r="130" spans="1:11" s="3" customFormat="1" ht="16.5" customHeight="1" x14ac:dyDescent="0.25">
      <c r="A130" s="181" t="s">
        <v>219</v>
      </c>
      <c r="B130" s="182"/>
      <c r="C130" s="183"/>
      <c r="D130" s="359">
        <v>62000</v>
      </c>
      <c r="E130" s="360"/>
      <c r="F130" s="361">
        <f t="shared" si="8"/>
        <v>62000</v>
      </c>
      <c r="G130" s="362"/>
      <c r="H130" s="80"/>
      <c r="I130" s="212"/>
      <c r="J130" s="213"/>
      <c r="K130" s="214"/>
    </row>
    <row r="131" spans="1:11" s="3" customFormat="1" ht="16.5" customHeight="1" x14ac:dyDescent="0.25">
      <c r="A131" s="181" t="s">
        <v>214</v>
      </c>
      <c r="B131" s="182"/>
      <c r="C131" s="183"/>
      <c r="D131" s="359">
        <v>14333.44</v>
      </c>
      <c r="E131" s="360"/>
      <c r="F131" s="361">
        <v>14333.44</v>
      </c>
      <c r="G131" s="362"/>
      <c r="H131" s="80"/>
      <c r="I131" s="212"/>
      <c r="J131" s="213"/>
      <c r="K131" s="214"/>
    </row>
    <row r="132" spans="1:11" s="3" customFormat="1" ht="16.5" customHeight="1" x14ac:dyDescent="0.25">
      <c r="A132" s="181" t="s">
        <v>224</v>
      </c>
      <c r="B132" s="182"/>
      <c r="C132" s="183"/>
      <c r="D132" s="359">
        <v>23275</v>
      </c>
      <c r="E132" s="360"/>
      <c r="F132" s="361">
        <f t="shared" ref="F132:F135" si="9">D132+H132</f>
        <v>23275</v>
      </c>
      <c r="G132" s="362"/>
      <c r="H132" s="80"/>
      <c r="I132" s="212"/>
      <c r="J132" s="213"/>
      <c r="K132" s="214"/>
    </row>
    <row r="133" spans="1:11" s="3" customFormat="1" ht="16.5" customHeight="1" x14ac:dyDescent="0.25">
      <c r="A133" s="181" t="s">
        <v>236</v>
      </c>
      <c r="B133" s="182"/>
      <c r="C133" s="183"/>
      <c r="D133" s="359">
        <v>9395.94</v>
      </c>
      <c r="E133" s="360"/>
      <c r="F133" s="361">
        <f t="shared" si="9"/>
        <v>9395.94</v>
      </c>
      <c r="G133" s="362"/>
      <c r="H133" s="80"/>
      <c r="I133" s="212"/>
      <c r="J133" s="213"/>
      <c r="K133" s="214"/>
    </row>
    <row r="134" spans="1:11" s="3" customFormat="1" ht="39.950000000000003" hidden="1" customHeight="1" x14ac:dyDescent="0.25">
      <c r="A134" s="181" t="s">
        <v>237</v>
      </c>
      <c r="B134" s="182"/>
      <c r="C134" s="183"/>
      <c r="D134" s="359">
        <v>0</v>
      </c>
      <c r="E134" s="360"/>
      <c r="F134" s="361">
        <f t="shared" si="9"/>
        <v>0</v>
      </c>
      <c r="G134" s="362"/>
      <c r="H134" s="80">
        <v>0</v>
      </c>
      <c r="I134" s="432"/>
      <c r="J134" s="438"/>
      <c r="K134" s="439"/>
    </row>
    <row r="135" spans="1:11" s="3" customFormat="1" ht="30" customHeight="1" x14ac:dyDescent="0.25">
      <c r="A135" s="181" t="s">
        <v>244</v>
      </c>
      <c r="B135" s="182"/>
      <c r="C135" s="183"/>
      <c r="D135" s="359">
        <v>11932.9</v>
      </c>
      <c r="E135" s="360"/>
      <c r="F135" s="361">
        <f t="shared" si="9"/>
        <v>11932.9</v>
      </c>
      <c r="G135" s="362"/>
      <c r="H135" s="80"/>
      <c r="I135" s="212"/>
      <c r="J135" s="213"/>
      <c r="K135" s="214"/>
    </row>
    <row r="136" spans="1:11" s="33" customFormat="1" ht="30" customHeight="1" x14ac:dyDescent="0.25">
      <c r="A136" s="232" t="s">
        <v>36</v>
      </c>
      <c r="B136" s="243"/>
      <c r="C136" s="244"/>
      <c r="D136" s="210">
        <f>D137</f>
        <v>68000</v>
      </c>
      <c r="E136" s="235"/>
      <c r="F136" s="200">
        <f>F137</f>
        <v>68000</v>
      </c>
      <c r="G136" s="201"/>
      <c r="H136" s="171">
        <f>H137</f>
        <v>0</v>
      </c>
      <c r="I136" s="276"/>
      <c r="J136" s="277"/>
      <c r="K136" s="278"/>
    </row>
    <row r="137" spans="1:11" s="3" customFormat="1" ht="16.5" customHeight="1" x14ac:dyDescent="0.25">
      <c r="A137" s="181" t="s">
        <v>238</v>
      </c>
      <c r="B137" s="182"/>
      <c r="C137" s="183"/>
      <c r="D137" s="359">
        <v>68000</v>
      </c>
      <c r="E137" s="360"/>
      <c r="F137" s="361">
        <f>D137+H137</f>
        <v>68000</v>
      </c>
      <c r="G137" s="362"/>
      <c r="H137" s="78"/>
      <c r="I137" s="432"/>
      <c r="J137" s="438"/>
      <c r="K137" s="439"/>
    </row>
    <row r="138" spans="1:11" s="33" customFormat="1" ht="32.25" customHeight="1" x14ac:dyDescent="0.25">
      <c r="A138" s="232" t="s">
        <v>145</v>
      </c>
      <c r="B138" s="243"/>
      <c r="C138" s="244"/>
      <c r="D138" s="210">
        <f>D139</f>
        <v>65870.960000000006</v>
      </c>
      <c r="E138" s="235"/>
      <c r="F138" s="200">
        <f t="shared" si="8"/>
        <v>65870.960000000006</v>
      </c>
      <c r="G138" s="201"/>
      <c r="H138" s="171"/>
      <c r="I138" s="276"/>
      <c r="J138" s="277"/>
      <c r="K138" s="278"/>
    </row>
    <row r="139" spans="1:11" s="3" customFormat="1" ht="55.5" customHeight="1" x14ac:dyDescent="0.25">
      <c r="A139" s="205" t="s">
        <v>216</v>
      </c>
      <c r="B139" s="206"/>
      <c r="C139" s="207"/>
      <c r="D139" s="359">
        <v>65870.960000000006</v>
      </c>
      <c r="E139" s="360"/>
      <c r="F139" s="361">
        <f>D139+H139</f>
        <v>65870.960000000006</v>
      </c>
      <c r="G139" s="362"/>
      <c r="H139" s="78"/>
      <c r="I139" s="212"/>
      <c r="J139" s="213"/>
      <c r="K139" s="214"/>
    </row>
    <row r="140" spans="1:11" s="36" customFormat="1" ht="39" customHeight="1" x14ac:dyDescent="0.25">
      <c r="A140" s="252" t="s">
        <v>37</v>
      </c>
      <c r="B140" s="253"/>
      <c r="C140" s="254"/>
      <c r="D140" s="255">
        <f>SUM(D141:E145)</f>
        <v>64990</v>
      </c>
      <c r="E140" s="256"/>
      <c r="F140" s="210">
        <f t="shared" ref="F140:F145" si="10">D140+H140</f>
        <v>64990</v>
      </c>
      <c r="G140" s="235"/>
      <c r="H140" s="85"/>
      <c r="I140" s="202"/>
      <c r="J140" s="203"/>
      <c r="K140" s="204"/>
    </row>
    <row r="141" spans="1:11" s="36" customFormat="1" ht="16.5" customHeight="1" x14ac:dyDescent="0.25">
      <c r="A141" s="205" t="s">
        <v>140</v>
      </c>
      <c r="B141" s="206"/>
      <c r="C141" s="207"/>
      <c r="D141" s="359">
        <v>25200</v>
      </c>
      <c r="E141" s="368"/>
      <c r="F141" s="359">
        <f t="shared" si="10"/>
        <v>25200</v>
      </c>
      <c r="G141" s="360"/>
      <c r="H141" s="78"/>
      <c r="I141" s="335"/>
      <c r="J141" s="336"/>
      <c r="K141" s="337"/>
    </row>
    <row r="142" spans="1:11" s="36" customFormat="1" ht="16.5" customHeight="1" x14ac:dyDescent="0.25">
      <c r="A142" s="205" t="s">
        <v>141</v>
      </c>
      <c r="B142" s="237"/>
      <c r="C142" s="238"/>
      <c r="D142" s="359">
        <v>11760</v>
      </c>
      <c r="E142" s="368"/>
      <c r="F142" s="359">
        <f t="shared" si="10"/>
        <v>11760</v>
      </c>
      <c r="G142" s="360"/>
      <c r="H142" s="78"/>
      <c r="I142" s="369"/>
      <c r="J142" s="370"/>
      <c r="K142" s="371"/>
    </row>
    <row r="143" spans="1:11" s="36" customFormat="1" ht="16.5" customHeight="1" x14ac:dyDescent="0.25">
      <c r="A143" s="205" t="s">
        <v>142</v>
      </c>
      <c r="B143" s="206"/>
      <c r="C143" s="207"/>
      <c r="D143" s="359">
        <v>16800</v>
      </c>
      <c r="E143" s="368"/>
      <c r="F143" s="359">
        <f t="shared" si="10"/>
        <v>16800</v>
      </c>
      <c r="G143" s="360"/>
      <c r="H143" s="78"/>
      <c r="I143" s="369"/>
      <c r="J143" s="370"/>
      <c r="K143" s="371"/>
    </row>
    <row r="144" spans="1:11" s="36" customFormat="1" ht="16.5" customHeight="1" x14ac:dyDescent="0.25">
      <c r="A144" s="205" t="s">
        <v>143</v>
      </c>
      <c r="B144" s="206"/>
      <c r="C144" s="207"/>
      <c r="D144" s="359">
        <v>10080</v>
      </c>
      <c r="E144" s="368"/>
      <c r="F144" s="359">
        <f t="shared" si="10"/>
        <v>10080</v>
      </c>
      <c r="G144" s="360"/>
      <c r="H144" s="78"/>
      <c r="I144" s="369"/>
      <c r="J144" s="370"/>
      <c r="K144" s="371"/>
    </row>
    <row r="145" spans="1:11" s="36" customFormat="1" ht="16.5" customHeight="1" x14ac:dyDescent="0.25">
      <c r="A145" s="205" t="s">
        <v>144</v>
      </c>
      <c r="B145" s="206"/>
      <c r="C145" s="207"/>
      <c r="D145" s="359">
        <v>1150</v>
      </c>
      <c r="E145" s="368"/>
      <c r="F145" s="359">
        <f t="shared" si="10"/>
        <v>1150</v>
      </c>
      <c r="G145" s="360"/>
      <c r="H145" s="78"/>
      <c r="I145" s="372"/>
      <c r="J145" s="373"/>
      <c r="K145" s="374"/>
    </row>
    <row r="146" spans="1:11" x14ac:dyDescent="0.25">
      <c r="A146" s="229" t="s">
        <v>11</v>
      </c>
      <c r="B146" s="229"/>
      <c r="C146" s="229"/>
      <c r="D146" s="375">
        <f>D29+D30+D31+D34+D40+D46+D60+D72+D74+D79+D84+D93+D74</f>
        <v>11987934.999999998</v>
      </c>
      <c r="E146" s="376"/>
      <c r="F146" s="377">
        <f>F110+F111+F112+F115+F117+F124+F136+F138+F140</f>
        <v>1148331.5699999998</v>
      </c>
      <c r="G146" s="378"/>
      <c r="H146" s="174">
        <f>H110+H111+H112+H115+H117+H124+H136+H138+H140</f>
        <v>0</v>
      </c>
      <c r="I146" s="208"/>
      <c r="J146" s="208"/>
      <c r="K146" s="208"/>
    </row>
    <row r="147" spans="1:11" ht="12" customHeight="1" x14ac:dyDescent="0.25">
      <c r="A147" s="179"/>
      <c r="B147" s="179"/>
      <c r="C147" s="179"/>
      <c r="D147" s="49"/>
      <c r="E147" s="49"/>
      <c r="F147" s="179"/>
      <c r="G147" s="179"/>
      <c r="H147" s="179"/>
      <c r="I147" s="179"/>
      <c r="J147" s="179"/>
      <c r="K147" s="179"/>
    </row>
    <row r="148" spans="1:11" x14ac:dyDescent="0.25">
      <c r="A148" s="325" t="s">
        <v>47</v>
      </c>
      <c r="B148" s="325"/>
      <c r="C148" s="325"/>
      <c r="D148" s="325"/>
      <c r="E148" s="325"/>
      <c r="F148" s="325"/>
      <c r="G148" s="325"/>
      <c r="H148" s="325"/>
      <c r="I148" s="325"/>
      <c r="J148" s="325"/>
      <c r="K148" s="325"/>
    </row>
    <row r="149" spans="1:11" ht="8.25" customHeight="1" x14ac:dyDescent="0.25">
      <c r="A149" s="390"/>
      <c r="B149" s="390"/>
      <c r="C149" s="390"/>
      <c r="D149" s="390"/>
      <c r="E149" s="390"/>
      <c r="F149" s="390"/>
      <c r="G149" s="390"/>
      <c r="H149" s="390"/>
      <c r="I149" s="390"/>
      <c r="J149" s="390"/>
      <c r="K149" s="390"/>
    </row>
    <row r="150" spans="1:11" ht="15" customHeight="1" x14ac:dyDescent="0.25">
      <c r="A150" s="208"/>
      <c r="B150" s="208"/>
      <c r="C150" s="208"/>
      <c r="D150" s="247" t="s">
        <v>5</v>
      </c>
      <c r="E150" s="247"/>
      <c r="F150" s="248" t="s">
        <v>6</v>
      </c>
      <c r="G150" s="248"/>
      <c r="H150" s="180" t="s">
        <v>14</v>
      </c>
      <c r="I150" s="249" t="s">
        <v>13</v>
      </c>
      <c r="J150" s="250"/>
      <c r="K150" s="251"/>
    </row>
    <row r="151" spans="1:11" s="33" customFormat="1" ht="18" customHeight="1" x14ac:dyDescent="0.25">
      <c r="A151" s="197" t="s">
        <v>19</v>
      </c>
      <c r="B151" s="198"/>
      <c r="C151" s="199"/>
      <c r="D151" s="210">
        <f>SUM(D152:E161)</f>
        <v>3573243.09</v>
      </c>
      <c r="E151" s="211"/>
      <c r="F151" s="200">
        <f>SUM(F152:G163)</f>
        <v>4272170.51</v>
      </c>
      <c r="G151" s="201"/>
      <c r="H151" s="101">
        <f>SUM(H152:H162)</f>
        <v>0</v>
      </c>
      <c r="I151" s="194"/>
      <c r="J151" s="195"/>
      <c r="K151" s="196"/>
    </row>
    <row r="152" spans="1:11" s="33" customFormat="1" ht="16.5" customHeight="1" x14ac:dyDescent="0.25">
      <c r="A152" s="181" t="s">
        <v>107</v>
      </c>
      <c r="B152" s="266"/>
      <c r="C152" s="267"/>
      <c r="D152" s="359">
        <v>99743</v>
      </c>
      <c r="E152" s="368"/>
      <c r="F152" s="361">
        <f>D152+H152</f>
        <v>99743</v>
      </c>
      <c r="G152" s="362"/>
      <c r="H152" s="100"/>
      <c r="I152" s="261"/>
      <c r="J152" s="262"/>
      <c r="K152" s="263"/>
    </row>
    <row r="153" spans="1:11" s="33" customFormat="1" ht="30" customHeight="1" x14ac:dyDescent="0.25">
      <c r="A153" s="181" t="s">
        <v>108</v>
      </c>
      <c r="B153" s="191"/>
      <c r="C153" s="192"/>
      <c r="D153" s="359">
        <v>50614</v>
      </c>
      <c r="E153" s="360"/>
      <c r="F153" s="361">
        <f t="shared" ref="F153:F162" si="11">D153+H153</f>
        <v>50614</v>
      </c>
      <c r="G153" s="362"/>
      <c r="H153" s="100"/>
      <c r="I153" s="194"/>
      <c r="J153" s="195"/>
      <c r="K153" s="196"/>
    </row>
    <row r="154" spans="1:11" s="33" customFormat="1" ht="30" customHeight="1" x14ac:dyDescent="0.25">
      <c r="A154" s="181" t="s">
        <v>109</v>
      </c>
      <c r="B154" s="191"/>
      <c r="C154" s="192"/>
      <c r="D154" s="359">
        <v>99900</v>
      </c>
      <c r="E154" s="360"/>
      <c r="F154" s="361">
        <f t="shared" si="11"/>
        <v>99900</v>
      </c>
      <c r="G154" s="362"/>
      <c r="H154" s="100"/>
      <c r="I154" s="194"/>
      <c r="J154" s="195"/>
      <c r="K154" s="196"/>
    </row>
    <row r="155" spans="1:11" s="33" customFormat="1" ht="30" customHeight="1" x14ac:dyDescent="0.25">
      <c r="A155" s="181" t="s">
        <v>70</v>
      </c>
      <c r="B155" s="191"/>
      <c r="C155" s="192"/>
      <c r="D155" s="359">
        <v>99743</v>
      </c>
      <c r="E155" s="360"/>
      <c r="F155" s="361">
        <f t="shared" si="11"/>
        <v>99743</v>
      </c>
      <c r="G155" s="362"/>
      <c r="H155" s="100"/>
      <c r="I155" s="194"/>
      <c r="J155" s="195"/>
      <c r="K155" s="196"/>
    </row>
    <row r="156" spans="1:11" s="33" customFormat="1" ht="16.5" customHeight="1" x14ac:dyDescent="0.25">
      <c r="A156" s="181" t="s">
        <v>117</v>
      </c>
      <c r="B156" s="191"/>
      <c r="C156" s="192"/>
      <c r="D156" s="359">
        <v>1490722.86</v>
      </c>
      <c r="E156" s="360"/>
      <c r="F156" s="361">
        <f t="shared" si="11"/>
        <v>1490722.86</v>
      </c>
      <c r="G156" s="362"/>
      <c r="H156" s="100"/>
      <c r="I156" s="194"/>
      <c r="J156" s="195"/>
      <c r="K156" s="196"/>
    </row>
    <row r="157" spans="1:11" s="33" customFormat="1" ht="16.5" customHeight="1" x14ac:dyDescent="0.25">
      <c r="A157" s="181" t="s">
        <v>175</v>
      </c>
      <c r="B157" s="191"/>
      <c r="C157" s="192"/>
      <c r="D157" s="359">
        <v>292326.78999999998</v>
      </c>
      <c r="E157" s="360"/>
      <c r="F157" s="361">
        <f t="shared" si="11"/>
        <v>292326.78999999998</v>
      </c>
      <c r="G157" s="362"/>
      <c r="H157" s="100"/>
      <c r="I157" s="194"/>
      <c r="J157" s="195"/>
      <c r="K157" s="196"/>
    </row>
    <row r="158" spans="1:11" s="33" customFormat="1" ht="30" customHeight="1" x14ac:dyDescent="0.25">
      <c r="A158" s="181" t="s">
        <v>176</v>
      </c>
      <c r="B158" s="191"/>
      <c r="C158" s="192"/>
      <c r="D158" s="359">
        <v>599946.93000000005</v>
      </c>
      <c r="E158" s="360"/>
      <c r="F158" s="361">
        <f t="shared" si="11"/>
        <v>599946.93000000005</v>
      </c>
      <c r="G158" s="362"/>
      <c r="H158" s="100"/>
      <c r="I158" s="194"/>
      <c r="J158" s="195"/>
      <c r="K158" s="196"/>
    </row>
    <row r="159" spans="1:11" s="33" customFormat="1" ht="30" customHeight="1" x14ac:dyDescent="0.25">
      <c r="A159" s="181" t="s">
        <v>177</v>
      </c>
      <c r="B159" s="191"/>
      <c r="C159" s="192"/>
      <c r="D159" s="359">
        <v>599446.51</v>
      </c>
      <c r="E159" s="360"/>
      <c r="F159" s="361">
        <f t="shared" si="11"/>
        <v>599446.51</v>
      </c>
      <c r="G159" s="362"/>
      <c r="H159" s="100"/>
      <c r="I159" s="194"/>
      <c r="J159" s="195"/>
      <c r="K159" s="196"/>
    </row>
    <row r="160" spans="1:11" s="33" customFormat="1" ht="16.5" customHeight="1" x14ac:dyDescent="0.25">
      <c r="A160" s="181" t="s">
        <v>189</v>
      </c>
      <c r="B160" s="191"/>
      <c r="C160" s="192"/>
      <c r="D160" s="359">
        <v>200000</v>
      </c>
      <c r="E160" s="360"/>
      <c r="F160" s="361">
        <f t="shared" si="11"/>
        <v>200000</v>
      </c>
      <c r="G160" s="362"/>
      <c r="H160" s="100"/>
      <c r="I160" s="261"/>
      <c r="J160" s="436"/>
      <c r="K160" s="437"/>
    </row>
    <row r="161" spans="1:11" s="33" customFormat="1" ht="16.5" customHeight="1" x14ac:dyDescent="0.25">
      <c r="A161" s="181" t="s">
        <v>190</v>
      </c>
      <c r="B161" s="191"/>
      <c r="C161" s="192"/>
      <c r="D161" s="359">
        <v>40800</v>
      </c>
      <c r="E161" s="360"/>
      <c r="F161" s="361">
        <f t="shared" si="11"/>
        <v>40800</v>
      </c>
      <c r="G161" s="362"/>
      <c r="H161" s="100"/>
      <c r="I161" s="414"/>
      <c r="J161" s="410"/>
      <c r="K161" s="411"/>
    </row>
    <row r="162" spans="1:11" s="33" customFormat="1" ht="16.5" customHeight="1" x14ac:dyDescent="0.25">
      <c r="A162" s="181" t="s">
        <v>266</v>
      </c>
      <c r="B162" s="191"/>
      <c r="C162" s="192"/>
      <c r="D162" s="359">
        <v>300000</v>
      </c>
      <c r="E162" s="360"/>
      <c r="F162" s="361">
        <f t="shared" si="11"/>
        <v>300000</v>
      </c>
      <c r="G162" s="362"/>
      <c r="H162" s="100"/>
      <c r="I162" s="194"/>
      <c r="J162" s="195"/>
      <c r="K162" s="196"/>
    </row>
    <row r="163" spans="1:11" s="33" customFormat="1" ht="24" customHeight="1" x14ac:dyDescent="0.25">
      <c r="A163" s="181" t="s">
        <v>267</v>
      </c>
      <c r="B163" s="191"/>
      <c r="C163" s="192"/>
      <c r="D163" s="359"/>
      <c r="E163" s="360"/>
      <c r="F163" s="361">
        <f t="shared" ref="F163" si="12">D163+H163</f>
        <v>398927.42</v>
      </c>
      <c r="G163" s="362"/>
      <c r="H163" s="100">
        <v>398927.42</v>
      </c>
      <c r="I163" s="194"/>
      <c r="J163" s="195"/>
      <c r="K163" s="196"/>
    </row>
    <row r="164" spans="1:11" x14ac:dyDescent="0.25">
      <c r="A164" s="229" t="s">
        <v>11</v>
      </c>
      <c r="B164" s="229"/>
      <c r="C164" s="229"/>
      <c r="D164" s="230">
        <f>D151</f>
        <v>3573243.09</v>
      </c>
      <c r="E164" s="231"/>
      <c r="F164" s="264">
        <f>F151</f>
        <v>4272170.51</v>
      </c>
      <c r="G164" s="265"/>
      <c r="H164" s="180">
        <f>H163</f>
        <v>398927.42</v>
      </c>
      <c r="I164" s="423"/>
      <c r="J164" s="424"/>
      <c r="K164" s="425"/>
    </row>
    <row r="165" spans="1:11" ht="45" customHeight="1" x14ac:dyDescent="0.25">
      <c r="A165" s="446" t="s">
        <v>27</v>
      </c>
      <c r="B165" s="446"/>
      <c r="C165" s="446"/>
      <c r="D165" s="446"/>
      <c r="E165" s="446"/>
      <c r="F165" s="446"/>
      <c r="G165" s="446"/>
      <c r="H165" s="446"/>
      <c r="I165" s="446"/>
      <c r="J165" s="446"/>
      <c r="K165" s="446"/>
    </row>
    <row r="166" spans="1:11" ht="30.75" customHeight="1" x14ac:dyDescent="0.25">
      <c r="A166" s="260" t="s">
        <v>126</v>
      </c>
      <c r="B166" s="260"/>
      <c r="C166" s="260"/>
      <c r="D166" s="260"/>
      <c r="E166" s="260"/>
      <c r="F166" s="260"/>
      <c r="G166" s="260"/>
      <c r="H166" s="260"/>
      <c r="I166" s="260"/>
      <c r="J166" s="260"/>
      <c r="K166" s="260"/>
    </row>
    <row r="167" spans="1:11" ht="20.25" customHeight="1" x14ac:dyDescent="0.25">
      <c r="A167" s="179"/>
      <c r="B167" s="179"/>
      <c r="C167" s="179"/>
      <c r="D167" s="49"/>
      <c r="E167" s="49"/>
      <c r="F167" s="179"/>
      <c r="G167" s="179"/>
      <c r="H167" s="179"/>
      <c r="I167" s="179"/>
      <c r="J167" s="179"/>
      <c r="K167" s="179"/>
    </row>
    <row r="168" spans="1:11" ht="117.75" customHeight="1" x14ac:dyDescent="0.25">
      <c r="A168" s="260" t="s">
        <v>127</v>
      </c>
      <c r="B168" s="260"/>
      <c r="C168" s="260"/>
      <c r="D168" s="260"/>
      <c r="E168" s="260"/>
      <c r="F168" s="260"/>
      <c r="G168" s="260"/>
      <c r="H168" s="260"/>
      <c r="I168" s="260"/>
      <c r="J168" s="260"/>
      <c r="K168" s="260"/>
    </row>
    <row r="169" spans="1:11" x14ac:dyDescent="0.25">
      <c r="A169" s="269"/>
      <c r="B169" s="269"/>
      <c r="C169" s="269"/>
      <c r="D169" s="269"/>
      <c r="E169" s="269"/>
      <c r="F169" s="269"/>
      <c r="G169" s="269"/>
      <c r="H169" s="269"/>
      <c r="I169" s="269"/>
      <c r="J169" s="269"/>
      <c r="K169" s="269"/>
    </row>
    <row r="170" spans="1:11" x14ac:dyDescent="0.25">
      <c r="A170" s="269"/>
      <c r="B170" s="269"/>
      <c r="C170" s="269"/>
      <c r="D170" s="269"/>
      <c r="E170" s="269"/>
      <c r="F170" s="269"/>
      <c r="G170" s="269"/>
      <c r="H170" s="269"/>
      <c r="I170" s="269"/>
      <c r="J170" s="269"/>
      <c r="K170" s="269"/>
    </row>
    <row r="171" spans="1:11" x14ac:dyDescent="0.25">
      <c r="A171" s="269"/>
      <c r="B171" s="269"/>
      <c r="C171" s="269"/>
      <c r="D171" s="269"/>
      <c r="E171" s="269"/>
      <c r="F171" s="269"/>
      <c r="G171" s="269"/>
      <c r="H171" s="269"/>
      <c r="I171" s="269"/>
      <c r="J171" s="269"/>
      <c r="K171" s="269"/>
    </row>
    <row r="172" spans="1:11" x14ac:dyDescent="0.25">
      <c r="A172" s="269"/>
      <c r="B172" s="269"/>
      <c r="C172" s="269"/>
      <c r="D172" s="269"/>
      <c r="E172" s="269"/>
      <c r="F172" s="269"/>
      <c r="G172" s="269"/>
      <c r="H172" s="269"/>
      <c r="I172" s="269"/>
      <c r="J172" s="269"/>
      <c r="K172" s="269"/>
    </row>
    <row r="173" spans="1:11" x14ac:dyDescent="0.25">
      <c r="A173" s="269"/>
      <c r="B173" s="269"/>
      <c r="C173" s="269"/>
      <c r="D173" s="269"/>
      <c r="E173" s="269"/>
      <c r="F173" s="269"/>
      <c r="G173" s="269"/>
      <c r="H173" s="269"/>
      <c r="I173" s="269"/>
      <c r="J173" s="269"/>
      <c r="K173" s="269"/>
    </row>
    <row r="174" spans="1:11" x14ac:dyDescent="0.25">
      <c r="A174" s="269"/>
      <c r="B174" s="269"/>
      <c r="C174" s="269"/>
      <c r="D174" s="269"/>
      <c r="E174" s="269"/>
      <c r="F174" s="269"/>
      <c r="G174" s="269"/>
      <c r="H174" s="269"/>
      <c r="I174" s="269"/>
      <c r="J174" s="269"/>
      <c r="K174" s="269"/>
    </row>
    <row r="175" spans="1:11" x14ac:dyDescent="0.25">
      <c r="A175" s="269"/>
      <c r="B175" s="269"/>
      <c r="C175" s="269"/>
      <c r="D175" s="269"/>
      <c r="E175" s="269"/>
      <c r="F175" s="269"/>
      <c r="G175" s="269"/>
      <c r="H175" s="269"/>
      <c r="I175" s="269"/>
      <c r="J175" s="269"/>
      <c r="K175" s="269"/>
    </row>
    <row r="176" spans="1:11" x14ac:dyDescent="0.25">
      <c r="A176" s="269"/>
      <c r="B176" s="269"/>
      <c r="C176" s="269"/>
      <c r="D176" s="269"/>
      <c r="E176" s="269"/>
      <c r="F176" s="269"/>
      <c r="G176" s="269"/>
      <c r="H176" s="269"/>
      <c r="I176" s="269"/>
      <c r="J176" s="269"/>
      <c r="K176" s="269"/>
    </row>
    <row r="177" spans="1:11" x14ac:dyDescent="0.25">
      <c r="A177" s="269"/>
      <c r="B177" s="269"/>
      <c r="C177" s="269"/>
      <c r="D177" s="269"/>
      <c r="E177" s="269"/>
      <c r="F177" s="269"/>
      <c r="G177" s="269"/>
      <c r="H177" s="269"/>
      <c r="I177" s="269"/>
      <c r="J177" s="269"/>
      <c r="K177" s="269"/>
    </row>
  </sheetData>
  <mergeCells count="567">
    <mergeCell ref="A160:C160"/>
    <mergeCell ref="D160:E160"/>
    <mergeCell ref="F160:G160"/>
    <mergeCell ref="I160:K160"/>
    <mergeCell ref="A161:C161"/>
    <mergeCell ref="D161:E161"/>
    <mergeCell ref="F161:G161"/>
    <mergeCell ref="I161:K161"/>
    <mergeCell ref="A158:C158"/>
    <mergeCell ref="D158:E158"/>
    <mergeCell ref="F158:G158"/>
    <mergeCell ref="I158:K158"/>
    <mergeCell ref="A159:C159"/>
    <mergeCell ref="D159:E159"/>
    <mergeCell ref="F159:G159"/>
    <mergeCell ref="A176:K176"/>
    <mergeCell ref="A177:K177"/>
    <mergeCell ref="A165:K165"/>
    <mergeCell ref="A166:K166"/>
    <mergeCell ref="A168:K168"/>
    <mergeCell ref="A169:K169"/>
    <mergeCell ref="A170:K170"/>
    <mergeCell ref="A171:K171"/>
    <mergeCell ref="A162:C162"/>
    <mergeCell ref="D162:E162"/>
    <mergeCell ref="F162:G162"/>
    <mergeCell ref="I162:K162"/>
    <mergeCell ref="A164:C164"/>
    <mergeCell ref="D164:E164"/>
    <mergeCell ref="F164:G164"/>
    <mergeCell ref="I164:K164"/>
    <mergeCell ref="A163:C163"/>
    <mergeCell ref="D163:E163"/>
    <mergeCell ref="F163:G163"/>
    <mergeCell ref="I163:K163"/>
    <mergeCell ref="A172:K172"/>
    <mergeCell ref="A173:K173"/>
    <mergeCell ref="A174:K174"/>
    <mergeCell ref="A175:K175"/>
    <mergeCell ref="I159:K159"/>
    <mergeCell ref="A156:C156"/>
    <mergeCell ref="D156:E156"/>
    <mergeCell ref="F156:G156"/>
    <mergeCell ref="I156:K156"/>
    <mergeCell ref="A157:C157"/>
    <mergeCell ref="D157:E157"/>
    <mergeCell ref="F157:G157"/>
    <mergeCell ref="I157:K157"/>
    <mergeCell ref="A154:C154"/>
    <mergeCell ref="D154:E154"/>
    <mergeCell ref="F154:G154"/>
    <mergeCell ref="I154:K154"/>
    <mergeCell ref="A155:C155"/>
    <mergeCell ref="D155:E155"/>
    <mergeCell ref="F155:G155"/>
    <mergeCell ref="I155:K155"/>
    <mergeCell ref="A152:C152"/>
    <mergeCell ref="D152:E152"/>
    <mergeCell ref="F152:G152"/>
    <mergeCell ref="I152:K152"/>
    <mergeCell ref="A153:C153"/>
    <mergeCell ref="D153:E153"/>
    <mergeCell ref="F153:G153"/>
    <mergeCell ref="I153:K153"/>
    <mergeCell ref="A150:C150"/>
    <mergeCell ref="D150:E150"/>
    <mergeCell ref="F150:G150"/>
    <mergeCell ref="I150:K150"/>
    <mergeCell ref="A151:C151"/>
    <mergeCell ref="D151:E151"/>
    <mergeCell ref="F151:G151"/>
    <mergeCell ref="I151:K151"/>
    <mergeCell ref="A146:C146"/>
    <mergeCell ref="D146:E146"/>
    <mergeCell ref="F146:G146"/>
    <mergeCell ref="I146:K146"/>
    <mergeCell ref="A148:K148"/>
    <mergeCell ref="A149:K149"/>
    <mergeCell ref="I141:K145"/>
    <mergeCell ref="A142:C142"/>
    <mergeCell ref="D142:E142"/>
    <mergeCell ref="F142:G142"/>
    <mergeCell ref="A143:C143"/>
    <mergeCell ref="D143:E143"/>
    <mergeCell ref="F143:G143"/>
    <mergeCell ref="A139:C139"/>
    <mergeCell ref="D139:E139"/>
    <mergeCell ref="F139:G139"/>
    <mergeCell ref="I139:K139"/>
    <mergeCell ref="A140:C140"/>
    <mergeCell ref="D140:E140"/>
    <mergeCell ref="F140:G140"/>
    <mergeCell ref="I140:K140"/>
    <mergeCell ref="A144:C144"/>
    <mergeCell ref="D144:E144"/>
    <mergeCell ref="F144:G144"/>
    <mergeCell ref="A145:C145"/>
    <mergeCell ref="D145:E145"/>
    <mergeCell ref="F145:G145"/>
    <mergeCell ref="A141:C141"/>
    <mergeCell ref="D141:E141"/>
    <mergeCell ref="F141:G141"/>
    <mergeCell ref="A137:C137"/>
    <mergeCell ref="D137:E137"/>
    <mergeCell ref="F137:G137"/>
    <mergeCell ref="I137:K137"/>
    <mergeCell ref="A138:C138"/>
    <mergeCell ref="D138:E138"/>
    <mergeCell ref="F138:G138"/>
    <mergeCell ref="I138:K138"/>
    <mergeCell ref="A135:C135"/>
    <mergeCell ref="D135:E135"/>
    <mergeCell ref="F135:G135"/>
    <mergeCell ref="I135:K135"/>
    <mergeCell ref="A136:C136"/>
    <mergeCell ref="D136:E136"/>
    <mergeCell ref="F136:G136"/>
    <mergeCell ref="I136:K136"/>
    <mergeCell ref="A133:C133"/>
    <mergeCell ref="D133:E133"/>
    <mergeCell ref="F133:G133"/>
    <mergeCell ref="I133:K133"/>
    <mergeCell ref="A134:C134"/>
    <mergeCell ref="D134:E134"/>
    <mergeCell ref="F134:G134"/>
    <mergeCell ref="I134:K134"/>
    <mergeCell ref="A131:C131"/>
    <mergeCell ref="D131:E131"/>
    <mergeCell ref="F131:G131"/>
    <mergeCell ref="I131:K131"/>
    <mergeCell ref="A132:C132"/>
    <mergeCell ref="D132:E132"/>
    <mergeCell ref="F132:G132"/>
    <mergeCell ref="I132:K132"/>
    <mergeCell ref="A129:C129"/>
    <mergeCell ref="D129:E129"/>
    <mergeCell ref="F129:G129"/>
    <mergeCell ref="I129:K129"/>
    <mergeCell ref="A130:C130"/>
    <mergeCell ref="D130:E130"/>
    <mergeCell ref="F130:G130"/>
    <mergeCell ref="I130:K130"/>
    <mergeCell ref="A127:C127"/>
    <mergeCell ref="D127:E127"/>
    <mergeCell ref="F127:G127"/>
    <mergeCell ref="I127:K127"/>
    <mergeCell ref="A128:C128"/>
    <mergeCell ref="D128:E128"/>
    <mergeCell ref="F128:G128"/>
    <mergeCell ref="I128:K128"/>
    <mergeCell ref="A125:C125"/>
    <mergeCell ref="D125:E125"/>
    <mergeCell ref="F125:G125"/>
    <mergeCell ref="I125:K125"/>
    <mergeCell ref="A126:C126"/>
    <mergeCell ref="D126:E126"/>
    <mergeCell ref="F126:G126"/>
    <mergeCell ref="I126:K126"/>
    <mergeCell ref="A123:C123"/>
    <mergeCell ref="D123:E123"/>
    <mergeCell ref="F123:G123"/>
    <mergeCell ref="I123:K123"/>
    <mergeCell ref="A124:C124"/>
    <mergeCell ref="D124:E124"/>
    <mergeCell ref="F124:G124"/>
    <mergeCell ref="I124:K124"/>
    <mergeCell ref="A121:C121"/>
    <mergeCell ref="D121:E121"/>
    <mergeCell ref="F121:G121"/>
    <mergeCell ref="I121:K121"/>
    <mergeCell ref="A122:C122"/>
    <mergeCell ref="D122:E122"/>
    <mergeCell ref="F122:G122"/>
    <mergeCell ref="I122:K122"/>
    <mergeCell ref="A119:C119"/>
    <mergeCell ref="D119:E119"/>
    <mergeCell ref="F119:G119"/>
    <mergeCell ref="I119:K119"/>
    <mergeCell ref="A120:C120"/>
    <mergeCell ref="D120:E120"/>
    <mergeCell ref="F120:G120"/>
    <mergeCell ref="I120:K120"/>
    <mergeCell ref="A117:C117"/>
    <mergeCell ref="D117:E117"/>
    <mergeCell ref="F117:G117"/>
    <mergeCell ref="I117:K117"/>
    <mergeCell ref="A118:C118"/>
    <mergeCell ref="D118:E118"/>
    <mergeCell ref="F118:G118"/>
    <mergeCell ref="I118:K118"/>
    <mergeCell ref="A115:C115"/>
    <mergeCell ref="D115:E115"/>
    <mergeCell ref="F115:G115"/>
    <mergeCell ref="I115:K115"/>
    <mergeCell ref="A116:C116"/>
    <mergeCell ref="D116:E116"/>
    <mergeCell ref="F116:G116"/>
    <mergeCell ref="I116:K116"/>
    <mergeCell ref="A113:C113"/>
    <mergeCell ref="D113:E113"/>
    <mergeCell ref="F113:G113"/>
    <mergeCell ref="I113:K113"/>
    <mergeCell ref="A114:C114"/>
    <mergeCell ref="D114:E114"/>
    <mergeCell ref="F114:G114"/>
    <mergeCell ref="I114:K114"/>
    <mergeCell ref="D111:E111"/>
    <mergeCell ref="F111:G111"/>
    <mergeCell ref="A112:C112"/>
    <mergeCell ref="D112:E112"/>
    <mergeCell ref="F112:G112"/>
    <mergeCell ref="I112:K112"/>
    <mergeCell ref="A107:K107"/>
    <mergeCell ref="A109:C109"/>
    <mergeCell ref="D109:E109"/>
    <mergeCell ref="F109:G109"/>
    <mergeCell ref="I109:K109"/>
    <mergeCell ref="A110:C110"/>
    <mergeCell ref="D110:E110"/>
    <mergeCell ref="F110:G110"/>
    <mergeCell ref="I110:K111"/>
    <mergeCell ref="A111:C111"/>
    <mergeCell ref="A103:C103"/>
    <mergeCell ref="D103:E103"/>
    <mergeCell ref="F103:G103"/>
    <mergeCell ref="I103:K103"/>
    <mergeCell ref="A104:C104"/>
    <mergeCell ref="D104:E104"/>
    <mergeCell ref="F104:G104"/>
    <mergeCell ref="I104:K104"/>
    <mergeCell ref="A101:C101"/>
    <mergeCell ref="D101:E101"/>
    <mergeCell ref="F101:G101"/>
    <mergeCell ref="I101:K101"/>
    <mergeCell ref="A102:C102"/>
    <mergeCell ref="D102:E102"/>
    <mergeCell ref="F102:G102"/>
    <mergeCell ref="I102:K102"/>
    <mergeCell ref="A99:C99"/>
    <mergeCell ref="D99:E99"/>
    <mergeCell ref="F99:G99"/>
    <mergeCell ref="I99:K99"/>
    <mergeCell ref="A100:C100"/>
    <mergeCell ref="D100:E100"/>
    <mergeCell ref="F100:G100"/>
    <mergeCell ref="I100:K100"/>
    <mergeCell ref="A97:C97"/>
    <mergeCell ref="D97:E97"/>
    <mergeCell ref="F97:G97"/>
    <mergeCell ref="I97:K97"/>
    <mergeCell ref="A98:C98"/>
    <mergeCell ref="D98:E98"/>
    <mergeCell ref="F98:G98"/>
    <mergeCell ref="I98:K98"/>
    <mergeCell ref="A95:C95"/>
    <mergeCell ref="D95:E95"/>
    <mergeCell ref="F95:G95"/>
    <mergeCell ref="I95:K95"/>
    <mergeCell ref="A96:C96"/>
    <mergeCell ref="D96:E96"/>
    <mergeCell ref="F96:G96"/>
    <mergeCell ref="I96:K96"/>
    <mergeCell ref="A93:C93"/>
    <mergeCell ref="D93:E93"/>
    <mergeCell ref="F93:G93"/>
    <mergeCell ref="I93:K93"/>
    <mergeCell ref="A94:C94"/>
    <mergeCell ref="D94:E94"/>
    <mergeCell ref="F94:G94"/>
    <mergeCell ref="I94:K94"/>
    <mergeCell ref="A91:C91"/>
    <mergeCell ref="D91:E91"/>
    <mergeCell ref="F91:G91"/>
    <mergeCell ref="I91:K91"/>
    <mergeCell ref="A92:C92"/>
    <mergeCell ref="D92:E92"/>
    <mergeCell ref="F92:G92"/>
    <mergeCell ref="I92:K92"/>
    <mergeCell ref="A89:C89"/>
    <mergeCell ref="D89:E89"/>
    <mergeCell ref="F89:G89"/>
    <mergeCell ref="I89:K89"/>
    <mergeCell ref="A90:C90"/>
    <mergeCell ref="D90:E90"/>
    <mergeCell ref="F90:G90"/>
    <mergeCell ref="I90:K90"/>
    <mergeCell ref="A87:C87"/>
    <mergeCell ref="D87:E87"/>
    <mergeCell ref="F87:G87"/>
    <mergeCell ref="I87:K87"/>
    <mergeCell ref="A88:C88"/>
    <mergeCell ref="D88:E88"/>
    <mergeCell ref="F88:G88"/>
    <mergeCell ref="I88:K88"/>
    <mergeCell ref="A85:C85"/>
    <mergeCell ref="D85:E85"/>
    <mergeCell ref="F85:G85"/>
    <mergeCell ref="I85:K85"/>
    <mergeCell ref="A86:C86"/>
    <mergeCell ref="D86:E86"/>
    <mergeCell ref="F86:G86"/>
    <mergeCell ref="I86:K86"/>
    <mergeCell ref="A83:C83"/>
    <mergeCell ref="D83:E83"/>
    <mergeCell ref="F83:G83"/>
    <mergeCell ref="I83:K83"/>
    <mergeCell ref="A84:C84"/>
    <mergeCell ref="D84:E84"/>
    <mergeCell ref="F84:G84"/>
    <mergeCell ref="I84:K84"/>
    <mergeCell ref="A81:C81"/>
    <mergeCell ref="D81:E81"/>
    <mergeCell ref="F81:G81"/>
    <mergeCell ref="I81:K81"/>
    <mergeCell ref="A82:C82"/>
    <mergeCell ref="D82:E82"/>
    <mergeCell ref="F82:G82"/>
    <mergeCell ref="I82:K82"/>
    <mergeCell ref="A79:C79"/>
    <mergeCell ref="D79:E79"/>
    <mergeCell ref="F79:G79"/>
    <mergeCell ref="I79:K79"/>
    <mergeCell ref="A80:C80"/>
    <mergeCell ref="D80:E80"/>
    <mergeCell ref="F80:G80"/>
    <mergeCell ref="I80:K80"/>
    <mergeCell ref="A77:C77"/>
    <mergeCell ref="D77:E77"/>
    <mergeCell ref="F77:G77"/>
    <mergeCell ref="I77:K78"/>
    <mergeCell ref="A78:C78"/>
    <mergeCell ref="D78:E78"/>
    <mergeCell ref="F78:G78"/>
    <mergeCell ref="A75:C75"/>
    <mergeCell ref="D75:E75"/>
    <mergeCell ref="F75:G75"/>
    <mergeCell ref="I75:K75"/>
    <mergeCell ref="A76:C76"/>
    <mergeCell ref="D76:E76"/>
    <mergeCell ref="F76:G76"/>
    <mergeCell ref="I76:K76"/>
    <mergeCell ref="A73:C73"/>
    <mergeCell ref="D73:E73"/>
    <mergeCell ref="F73:G73"/>
    <mergeCell ref="I73:K73"/>
    <mergeCell ref="A74:C74"/>
    <mergeCell ref="D74:E74"/>
    <mergeCell ref="F74:G74"/>
    <mergeCell ref="I74:K74"/>
    <mergeCell ref="A71:C71"/>
    <mergeCell ref="D71:E71"/>
    <mergeCell ref="F71:G71"/>
    <mergeCell ref="I71:K71"/>
    <mergeCell ref="A72:C72"/>
    <mergeCell ref="D72:E72"/>
    <mergeCell ref="F72:G72"/>
    <mergeCell ref="I72:K72"/>
    <mergeCell ref="A69:C69"/>
    <mergeCell ref="D69:E69"/>
    <mergeCell ref="F69:G69"/>
    <mergeCell ref="I69:K69"/>
    <mergeCell ref="A70:C70"/>
    <mergeCell ref="D70:E70"/>
    <mergeCell ref="F70:G70"/>
    <mergeCell ref="I70:K70"/>
    <mergeCell ref="A67:C67"/>
    <mergeCell ref="D67:E67"/>
    <mergeCell ref="F67:G67"/>
    <mergeCell ref="I67:K67"/>
    <mergeCell ref="A68:C68"/>
    <mergeCell ref="D68:E68"/>
    <mergeCell ref="F68:G68"/>
    <mergeCell ref="I68:K68"/>
    <mergeCell ref="A65:C65"/>
    <mergeCell ref="D65:E65"/>
    <mergeCell ref="F65:G65"/>
    <mergeCell ref="I65:K65"/>
    <mergeCell ref="A66:C66"/>
    <mergeCell ref="D66:E66"/>
    <mergeCell ref="F66:G66"/>
    <mergeCell ref="I66:K66"/>
    <mergeCell ref="A63:C63"/>
    <mergeCell ref="D63:E63"/>
    <mergeCell ref="F63:G63"/>
    <mergeCell ref="I63:K63"/>
    <mergeCell ref="A64:C64"/>
    <mergeCell ref="D64:E64"/>
    <mergeCell ref="F64:G64"/>
    <mergeCell ref="I64:K64"/>
    <mergeCell ref="A61:C61"/>
    <mergeCell ref="D61:E61"/>
    <mergeCell ref="F61:G61"/>
    <mergeCell ref="I61:K61"/>
    <mergeCell ref="A62:C62"/>
    <mergeCell ref="D62:E62"/>
    <mergeCell ref="F62:G62"/>
    <mergeCell ref="I62:K62"/>
    <mergeCell ref="A59:C59"/>
    <mergeCell ref="D59:E59"/>
    <mergeCell ref="F59:G59"/>
    <mergeCell ref="I59:K59"/>
    <mergeCell ref="A60:C60"/>
    <mergeCell ref="D60:E60"/>
    <mergeCell ref="F60:G60"/>
    <mergeCell ref="I60:K60"/>
    <mergeCell ref="A57:C57"/>
    <mergeCell ref="D57:E57"/>
    <mergeCell ref="F57:G57"/>
    <mergeCell ref="I57:K57"/>
    <mergeCell ref="A58:C58"/>
    <mergeCell ref="D58:E58"/>
    <mergeCell ref="F58:G58"/>
    <mergeCell ref="I58:K58"/>
    <mergeCell ref="A55:C55"/>
    <mergeCell ref="D55:E55"/>
    <mergeCell ref="F55:G55"/>
    <mergeCell ref="I55:K55"/>
    <mergeCell ref="A56:C56"/>
    <mergeCell ref="D56:E56"/>
    <mergeCell ref="F56:G56"/>
    <mergeCell ref="I56:K56"/>
    <mergeCell ref="A53:C53"/>
    <mergeCell ref="D53:E53"/>
    <mergeCell ref="F53:G53"/>
    <mergeCell ref="I53:K53"/>
    <mergeCell ref="A54:C54"/>
    <mergeCell ref="D54:E54"/>
    <mergeCell ref="F54:G54"/>
    <mergeCell ref="I54:K54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D43:E43"/>
    <mergeCell ref="F43:G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H42:H43"/>
    <mergeCell ref="I42:K43"/>
    <mergeCell ref="A43:C43"/>
    <mergeCell ref="A39:C39"/>
    <mergeCell ref="D39:E39"/>
    <mergeCell ref="F39:G39"/>
    <mergeCell ref="I39:K39"/>
    <mergeCell ref="A40:C40"/>
    <mergeCell ref="D40:E40"/>
    <mergeCell ref="F40:G40"/>
    <mergeCell ref="I40:K40"/>
    <mergeCell ref="A37:C37"/>
    <mergeCell ref="D37:E37"/>
    <mergeCell ref="F37:G37"/>
    <mergeCell ref="I37:K37"/>
    <mergeCell ref="A38:C38"/>
    <mergeCell ref="D38:E38"/>
    <mergeCell ref="F38:G38"/>
    <mergeCell ref="I38:K38"/>
    <mergeCell ref="A35:C35"/>
    <mergeCell ref="D35:E35"/>
    <mergeCell ref="F35:G35"/>
    <mergeCell ref="I35:K35"/>
    <mergeCell ref="A36:C36"/>
    <mergeCell ref="D36:E36"/>
    <mergeCell ref="F36:G36"/>
    <mergeCell ref="I36:K36"/>
    <mergeCell ref="A33:C33"/>
    <mergeCell ref="D33:E33"/>
    <mergeCell ref="F33:G33"/>
    <mergeCell ref="I33:K33"/>
    <mergeCell ref="A34:C34"/>
    <mergeCell ref="D34:E34"/>
    <mergeCell ref="F34:G34"/>
    <mergeCell ref="I34:K34"/>
    <mergeCell ref="A31:C31"/>
    <mergeCell ref="D31:E31"/>
    <mergeCell ref="F31:G31"/>
    <mergeCell ref="I31:K31"/>
    <mergeCell ref="A32:C32"/>
    <mergeCell ref="D32:E32"/>
    <mergeCell ref="F32:G32"/>
    <mergeCell ref="I32:K32"/>
    <mergeCell ref="A29:C29"/>
    <mergeCell ref="D29:E29"/>
    <mergeCell ref="F29:G29"/>
    <mergeCell ref="A30:C30"/>
    <mergeCell ref="D30:E30"/>
    <mergeCell ref="F30:G30"/>
    <mergeCell ref="I29:K30"/>
    <mergeCell ref="A24:J24"/>
    <mergeCell ref="A26:J26"/>
    <mergeCell ref="A28:C28"/>
    <mergeCell ref="D28:E28"/>
    <mergeCell ref="F28:G28"/>
    <mergeCell ref="I28:K28"/>
    <mergeCell ref="A21:C21"/>
    <mergeCell ref="D21:E21"/>
    <mergeCell ref="F21:G21"/>
    <mergeCell ref="H21:J21"/>
    <mergeCell ref="A22:C22"/>
    <mergeCell ref="D22:E22"/>
    <mergeCell ref="F22:G22"/>
    <mergeCell ref="H22:J22"/>
    <mergeCell ref="A19:C19"/>
    <mergeCell ref="D19:E19"/>
    <mergeCell ref="F19:G19"/>
    <mergeCell ref="H19:J19"/>
    <mergeCell ref="A20:C20"/>
    <mergeCell ref="D20:E20"/>
    <mergeCell ref="F20:G20"/>
    <mergeCell ref="H20:J20"/>
    <mergeCell ref="A15:J15"/>
    <mergeCell ref="A17:C17"/>
    <mergeCell ref="D17:E17"/>
    <mergeCell ref="F17:G17"/>
    <mergeCell ref="H17:J17"/>
    <mergeCell ref="A18:C18"/>
    <mergeCell ref="D18:E18"/>
    <mergeCell ref="F18:G18"/>
    <mergeCell ref="H18:J18"/>
    <mergeCell ref="A8:I8"/>
    <mergeCell ref="A9:I9"/>
    <mergeCell ref="A10:J10"/>
    <mergeCell ref="A11:J11"/>
    <mergeCell ref="A12:J12"/>
    <mergeCell ref="A14:J14"/>
    <mergeCell ref="A2:J2"/>
    <mergeCell ref="A3:J3"/>
    <mergeCell ref="A4:J4"/>
    <mergeCell ref="A5:I5"/>
    <mergeCell ref="A6:J6"/>
    <mergeCell ref="A7:J7"/>
  </mergeCells>
  <pageMargins left="0.11811023622047245" right="0.11811023622047245" top="0.15748031496062992" bottom="0.15748031496062992" header="0.31496062992125984" footer="0.31496062992125984"/>
  <pageSetup paperSize="9" scale="64" fitToHeight="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4"/>
  <sheetViews>
    <sheetView topLeftCell="A89" workbookViewId="0">
      <selection activeCell="F29" sqref="F29:G29"/>
    </sheetView>
  </sheetViews>
  <sheetFormatPr defaultRowHeight="15" x14ac:dyDescent="0.25"/>
  <cols>
    <col min="1" max="1" width="15.140625" customWidth="1"/>
    <col min="2" max="2" width="14.28515625" customWidth="1"/>
    <col min="3" max="3" width="15.85546875" customWidth="1"/>
    <col min="4" max="4" width="10" style="45" bestFit="1" customWidth="1"/>
    <col min="5" max="5" width="10.7109375" style="45" customWidth="1"/>
    <col min="7" max="7" width="10.85546875" customWidth="1"/>
    <col min="8" max="8" width="13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317" t="s">
        <v>0</v>
      </c>
      <c r="B2" s="269"/>
      <c r="C2" s="269"/>
      <c r="D2" s="269"/>
      <c r="E2" s="269"/>
      <c r="F2" s="269"/>
      <c r="G2" s="269"/>
      <c r="H2" s="269"/>
      <c r="I2" s="269"/>
      <c r="J2" s="269"/>
    </row>
    <row r="3" spans="1:10" ht="15.75" x14ac:dyDescent="0.25">
      <c r="A3" s="317" t="s">
        <v>1</v>
      </c>
      <c r="B3" s="269"/>
      <c r="C3" s="269"/>
      <c r="D3" s="269"/>
      <c r="E3" s="269"/>
      <c r="F3" s="269"/>
      <c r="G3" s="269"/>
      <c r="H3" s="269"/>
      <c r="I3" s="269"/>
      <c r="J3" s="269"/>
    </row>
    <row r="4" spans="1:10" ht="15.75" x14ac:dyDescent="0.25">
      <c r="A4" s="317" t="s">
        <v>2</v>
      </c>
      <c r="B4" s="269"/>
      <c r="C4" s="269"/>
      <c r="D4" s="269"/>
      <c r="E4" s="269"/>
      <c r="F4" s="269"/>
      <c r="G4" s="269"/>
      <c r="H4" s="269"/>
      <c r="I4" s="269"/>
      <c r="J4" s="269"/>
    </row>
    <row r="5" spans="1:10" ht="15.75" x14ac:dyDescent="0.25">
      <c r="A5" s="317"/>
      <c r="B5" s="269"/>
      <c r="C5" s="269"/>
      <c r="D5" s="269"/>
      <c r="E5" s="269"/>
      <c r="F5" s="269"/>
      <c r="G5" s="269"/>
      <c r="H5" s="269"/>
      <c r="I5" s="269"/>
    </row>
    <row r="6" spans="1:10" ht="15" customHeight="1" x14ac:dyDescent="0.25">
      <c r="A6" s="318" t="s">
        <v>121</v>
      </c>
      <c r="B6" s="318"/>
      <c r="C6" s="318"/>
      <c r="D6" s="318"/>
      <c r="E6" s="318"/>
      <c r="F6" s="318"/>
      <c r="G6" s="318"/>
      <c r="H6" s="318"/>
      <c r="I6" s="318"/>
      <c r="J6" s="318"/>
    </row>
    <row r="7" spans="1:10" ht="46.5" customHeight="1" x14ac:dyDescent="0.25">
      <c r="A7" s="322" t="s">
        <v>3</v>
      </c>
      <c r="B7" s="323"/>
      <c r="C7" s="323"/>
      <c r="D7" s="323"/>
      <c r="E7" s="323"/>
      <c r="F7" s="323"/>
      <c r="G7" s="323"/>
      <c r="H7" s="323"/>
      <c r="I7" s="323"/>
      <c r="J7" s="269"/>
    </row>
    <row r="8" spans="1:10" ht="7.5" customHeight="1" x14ac:dyDescent="0.25">
      <c r="A8" s="317"/>
      <c r="B8" s="269"/>
      <c r="C8" s="269"/>
      <c r="D8" s="269"/>
      <c r="E8" s="269"/>
      <c r="F8" s="269"/>
      <c r="G8" s="269"/>
      <c r="H8" s="269"/>
      <c r="I8" s="269"/>
    </row>
    <row r="9" spans="1:10" ht="135" customHeight="1" x14ac:dyDescent="0.25">
      <c r="A9" s="322" t="s">
        <v>119</v>
      </c>
      <c r="B9" s="323"/>
      <c r="C9" s="323"/>
      <c r="D9" s="323"/>
      <c r="E9" s="323"/>
      <c r="F9" s="323"/>
      <c r="G9" s="323"/>
      <c r="H9" s="323"/>
      <c r="I9" s="323"/>
      <c r="J9" s="21"/>
    </row>
    <row r="10" spans="1:10" ht="73.5" customHeight="1" x14ac:dyDescent="0.25">
      <c r="A10" s="319" t="s">
        <v>122</v>
      </c>
      <c r="B10" s="320"/>
      <c r="C10" s="320"/>
      <c r="D10" s="320"/>
      <c r="E10" s="320"/>
      <c r="F10" s="320"/>
      <c r="G10" s="320"/>
      <c r="H10" s="320"/>
      <c r="I10" s="320"/>
      <c r="J10" s="321"/>
    </row>
    <row r="11" spans="1:10" ht="15.75" x14ac:dyDescent="0.25">
      <c r="A11" s="297" t="s">
        <v>28</v>
      </c>
      <c r="B11" s="298"/>
      <c r="C11" s="298"/>
      <c r="D11" s="298"/>
      <c r="E11" s="298"/>
      <c r="F11" s="298"/>
      <c r="G11" s="298"/>
      <c r="H11" s="298"/>
      <c r="I11" s="298"/>
      <c r="J11" s="298"/>
    </row>
    <row r="12" spans="1:10" ht="63" customHeight="1" x14ac:dyDescent="0.25">
      <c r="A12" s="257" t="s">
        <v>123</v>
      </c>
      <c r="B12" s="258"/>
      <c r="C12" s="258"/>
      <c r="D12" s="258"/>
      <c r="E12" s="258"/>
      <c r="F12" s="258"/>
      <c r="G12" s="258"/>
      <c r="H12" s="258"/>
      <c r="I12" s="258"/>
      <c r="J12" s="259"/>
    </row>
    <row r="13" spans="1:10" ht="18.75" customHeight="1" x14ac:dyDescent="0.25">
      <c r="A13" s="56"/>
      <c r="B13" s="57"/>
      <c r="C13" s="57"/>
      <c r="D13" s="53"/>
      <c r="E13" s="53"/>
      <c r="F13" s="57"/>
      <c r="G13" s="57"/>
      <c r="H13" s="57"/>
      <c r="I13" s="57"/>
      <c r="J13" s="58"/>
    </row>
    <row r="14" spans="1:10" ht="15.75" x14ac:dyDescent="0.25">
      <c r="A14" s="317" t="s">
        <v>4</v>
      </c>
      <c r="B14" s="269"/>
      <c r="C14" s="269"/>
      <c r="D14" s="269"/>
      <c r="E14" s="269"/>
      <c r="F14" s="269"/>
      <c r="G14" s="269"/>
      <c r="H14" s="269"/>
      <c r="I14" s="269"/>
      <c r="J14" s="269"/>
    </row>
    <row r="15" spans="1:10" ht="15.75" x14ac:dyDescent="0.25">
      <c r="A15" s="302" t="s">
        <v>132</v>
      </c>
      <c r="B15" s="303"/>
      <c r="C15" s="303"/>
      <c r="D15" s="303"/>
      <c r="E15" s="303"/>
      <c r="F15" s="303"/>
      <c r="G15" s="303"/>
      <c r="H15" s="303"/>
      <c r="I15" s="303"/>
      <c r="J15" s="303"/>
    </row>
    <row r="16" spans="1:10" ht="15.75" x14ac:dyDescent="0.25">
      <c r="A16" s="2"/>
      <c r="B16" s="20"/>
      <c r="C16" s="20"/>
      <c r="D16" s="44"/>
      <c r="E16" s="44"/>
      <c r="F16" s="20"/>
      <c r="G16" s="20"/>
      <c r="H16" s="20"/>
      <c r="I16" s="20"/>
      <c r="J16" s="20"/>
    </row>
    <row r="17" spans="1:11" ht="15.75" x14ac:dyDescent="0.25">
      <c r="A17" s="314"/>
      <c r="B17" s="324"/>
      <c r="C17" s="324"/>
      <c r="D17" s="247" t="s">
        <v>21</v>
      </c>
      <c r="E17" s="247"/>
      <c r="F17" s="248" t="s">
        <v>6</v>
      </c>
      <c r="G17" s="248"/>
      <c r="H17" s="314" t="s">
        <v>14</v>
      </c>
      <c r="I17" s="248"/>
      <c r="J17" s="248"/>
    </row>
    <row r="18" spans="1:11" ht="30" customHeight="1" x14ac:dyDescent="0.25">
      <c r="A18" s="305" t="s">
        <v>7</v>
      </c>
      <c r="B18" s="306"/>
      <c r="C18" s="306"/>
      <c r="D18" s="307">
        <f>7099000</f>
        <v>7099000</v>
      </c>
      <c r="E18" s="307"/>
      <c r="F18" s="308">
        <v>0</v>
      </c>
      <c r="G18" s="308"/>
      <c r="H18" s="309"/>
      <c r="I18" s="310"/>
      <c r="J18" s="310"/>
    </row>
    <row r="19" spans="1:11" x14ac:dyDescent="0.25">
      <c r="A19" s="305" t="s">
        <v>8</v>
      </c>
      <c r="B19" s="306"/>
      <c r="C19" s="306"/>
      <c r="D19" s="307">
        <f>350000+1498213.93</f>
        <v>1848213.93</v>
      </c>
      <c r="E19" s="307"/>
      <c r="F19" s="308">
        <v>0</v>
      </c>
      <c r="G19" s="308"/>
      <c r="H19" s="310"/>
      <c r="I19" s="310"/>
      <c r="J19" s="310"/>
    </row>
    <row r="20" spans="1:11" ht="15.75" x14ac:dyDescent="0.25">
      <c r="A20" s="305" t="s">
        <v>9</v>
      </c>
      <c r="B20" s="306"/>
      <c r="C20" s="306"/>
      <c r="D20" s="307">
        <v>0</v>
      </c>
      <c r="E20" s="307"/>
      <c r="F20" s="308">
        <f>D20+H20</f>
        <v>0</v>
      </c>
      <c r="G20" s="308"/>
      <c r="H20" s="309"/>
      <c r="I20" s="310"/>
      <c r="J20" s="310"/>
    </row>
    <row r="21" spans="1:11" ht="30" customHeight="1" x14ac:dyDescent="0.25">
      <c r="A21" s="311" t="s">
        <v>10</v>
      </c>
      <c r="B21" s="312"/>
      <c r="C21" s="313"/>
      <c r="D21" s="307">
        <f>88662.66</f>
        <v>88662.66</v>
      </c>
      <c r="E21" s="307"/>
      <c r="F21" s="308">
        <v>0</v>
      </c>
      <c r="G21" s="308"/>
      <c r="H21" s="309"/>
      <c r="I21" s="310"/>
      <c r="J21" s="310"/>
    </row>
    <row r="22" spans="1:11" ht="15.75" x14ac:dyDescent="0.25">
      <c r="A22" s="314" t="s">
        <v>11</v>
      </c>
      <c r="B22" s="315"/>
      <c r="C22" s="315"/>
      <c r="D22" s="316">
        <f>D18+D19+D20+D21</f>
        <v>9035876.5899999999</v>
      </c>
      <c r="E22" s="316"/>
      <c r="F22" s="299">
        <v>0</v>
      </c>
      <c r="G22" s="299"/>
      <c r="H22" s="300">
        <f>H18+H19+H20+H21</f>
        <v>0</v>
      </c>
      <c r="I22" s="301"/>
      <c r="J22" s="301"/>
    </row>
    <row r="23" spans="1:11" ht="15.75" x14ac:dyDescent="0.25">
      <c r="A23" s="17"/>
      <c r="B23" s="18"/>
      <c r="C23" s="18"/>
      <c r="D23" s="46"/>
      <c r="E23" s="46"/>
      <c r="F23" s="37"/>
      <c r="G23" s="37"/>
      <c r="H23" s="19"/>
      <c r="I23" s="9"/>
      <c r="J23" s="9"/>
    </row>
    <row r="24" spans="1:11" ht="15.75" x14ac:dyDescent="0.25">
      <c r="A24" s="302" t="s">
        <v>116</v>
      </c>
      <c r="B24" s="303"/>
      <c r="C24" s="303"/>
      <c r="D24" s="303"/>
      <c r="E24" s="303"/>
      <c r="F24" s="303"/>
      <c r="G24" s="303"/>
      <c r="H24" s="303"/>
      <c r="I24" s="303"/>
      <c r="J24" s="303"/>
    </row>
    <row r="25" spans="1:11" x14ac:dyDescent="0.25">
      <c r="A25" s="50"/>
      <c r="B25" s="50"/>
      <c r="C25" s="50"/>
      <c r="D25" s="44"/>
      <c r="E25" s="44"/>
      <c r="F25" s="50"/>
      <c r="G25" s="50"/>
      <c r="H25" s="50"/>
      <c r="I25" s="50"/>
      <c r="J25" s="50"/>
    </row>
    <row r="26" spans="1:11" x14ac:dyDescent="0.25">
      <c r="A26" s="304" t="s">
        <v>12</v>
      </c>
      <c r="B26" s="304"/>
      <c r="C26" s="304"/>
      <c r="D26" s="304"/>
      <c r="E26" s="304"/>
      <c r="F26" s="304"/>
      <c r="G26" s="304"/>
      <c r="H26" s="304"/>
      <c r="I26" s="304"/>
      <c r="J26" s="304"/>
    </row>
    <row r="27" spans="1:11" ht="10.5" customHeight="1" x14ac:dyDescent="0.25">
      <c r="A27" s="55"/>
      <c r="B27" s="55"/>
      <c r="C27" s="55"/>
      <c r="D27" s="47"/>
      <c r="E27" s="47"/>
      <c r="F27" s="55"/>
      <c r="G27" s="55"/>
      <c r="H27" s="55"/>
      <c r="I27" s="55"/>
      <c r="J27" s="55"/>
    </row>
    <row r="28" spans="1:11" s="3" customFormat="1" x14ac:dyDescent="0.25">
      <c r="A28" s="208"/>
      <c r="B28" s="208"/>
      <c r="C28" s="208"/>
      <c r="D28" s="247" t="s">
        <v>21</v>
      </c>
      <c r="E28" s="247"/>
      <c r="F28" s="248" t="s">
        <v>6</v>
      </c>
      <c r="G28" s="248"/>
      <c r="H28" s="51" t="s">
        <v>14</v>
      </c>
      <c r="I28" s="249" t="s">
        <v>13</v>
      </c>
      <c r="J28" s="250"/>
      <c r="K28" s="251"/>
    </row>
    <row r="29" spans="1:11" s="3" customFormat="1" ht="19.5" customHeight="1" x14ac:dyDescent="0.25">
      <c r="A29" s="291" t="s">
        <v>15</v>
      </c>
      <c r="B29" s="291"/>
      <c r="C29" s="291"/>
      <c r="D29" s="210">
        <v>3653883.68</v>
      </c>
      <c r="E29" s="211"/>
      <c r="F29" s="200">
        <f t="shared" ref="F29:F36" si="0">D29+H29</f>
        <v>3647459.3000000003</v>
      </c>
      <c r="G29" s="201"/>
      <c r="H29" s="35">
        <v>-6424.38</v>
      </c>
      <c r="I29" s="335" t="s">
        <v>125</v>
      </c>
      <c r="J29" s="336"/>
      <c r="K29" s="337"/>
    </row>
    <row r="30" spans="1:11" s="3" customFormat="1" ht="19.5" customHeight="1" x14ac:dyDescent="0.25">
      <c r="A30" s="197" t="s">
        <v>16</v>
      </c>
      <c r="B30" s="198"/>
      <c r="C30" s="199"/>
      <c r="D30" s="210">
        <v>1103472.8700000001</v>
      </c>
      <c r="E30" s="211"/>
      <c r="F30" s="200">
        <f t="shared" si="0"/>
        <v>1101532.7100000002</v>
      </c>
      <c r="G30" s="201"/>
      <c r="H30" s="35">
        <v>-1940.16</v>
      </c>
      <c r="I30" s="338"/>
      <c r="J30" s="339"/>
      <c r="K30" s="340"/>
    </row>
    <row r="31" spans="1:11" s="3" customFormat="1" ht="30" customHeight="1" x14ac:dyDescent="0.25">
      <c r="A31" s="197" t="s">
        <v>124</v>
      </c>
      <c r="B31" s="198"/>
      <c r="C31" s="199"/>
      <c r="D31" s="210">
        <v>0</v>
      </c>
      <c r="E31" s="211"/>
      <c r="F31" s="200">
        <f t="shared" ref="F31" si="1">D31+H31</f>
        <v>8364.5400000000009</v>
      </c>
      <c r="G31" s="201"/>
      <c r="H31" s="35">
        <v>8364.5400000000009</v>
      </c>
      <c r="I31" s="341"/>
      <c r="J31" s="342"/>
      <c r="K31" s="343"/>
    </row>
    <row r="32" spans="1:11" s="3" customFormat="1" ht="16.5" customHeight="1" x14ac:dyDescent="0.25">
      <c r="A32" s="291" t="s">
        <v>18</v>
      </c>
      <c r="B32" s="291"/>
      <c r="C32" s="291"/>
      <c r="D32" s="210">
        <f>SUM(D33:E36)</f>
        <v>20229</v>
      </c>
      <c r="E32" s="211"/>
      <c r="F32" s="200">
        <f t="shared" si="0"/>
        <v>20229</v>
      </c>
      <c r="G32" s="201"/>
      <c r="H32" s="52">
        <f>SUM(H33:H36)</f>
        <v>0</v>
      </c>
      <c r="I32" s="290"/>
      <c r="J32" s="290"/>
      <c r="K32" s="290"/>
    </row>
    <row r="33" spans="1:11" s="3" customFormat="1" ht="16.5" customHeight="1" x14ac:dyDescent="0.25">
      <c r="A33" s="292" t="s">
        <v>38</v>
      </c>
      <c r="B33" s="293"/>
      <c r="C33" s="187"/>
      <c r="D33" s="184">
        <v>14400</v>
      </c>
      <c r="E33" s="185"/>
      <c r="F33" s="186">
        <f t="shared" si="0"/>
        <v>14400</v>
      </c>
      <c r="G33" s="193"/>
      <c r="H33" s="11"/>
      <c r="I33" s="212"/>
      <c r="J33" s="213"/>
      <c r="K33" s="214"/>
    </row>
    <row r="34" spans="1:11" s="3" customFormat="1" ht="16.5" customHeight="1" x14ac:dyDescent="0.25">
      <c r="A34" s="292" t="s">
        <v>76</v>
      </c>
      <c r="B34" s="293"/>
      <c r="C34" s="187"/>
      <c r="D34" s="184">
        <v>3441</v>
      </c>
      <c r="E34" s="185"/>
      <c r="F34" s="186">
        <f t="shared" si="0"/>
        <v>3441</v>
      </c>
      <c r="G34" s="193"/>
      <c r="H34" s="15"/>
      <c r="I34" s="290"/>
      <c r="J34" s="290"/>
      <c r="K34" s="290"/>
    </row>
    <row r="35" spans="1:11" s="3" customFormat="1" ht="16.5" customHeight="1" x14ac:dyDescent="0.25">
      <c r="A35" s="181" t="s">
        <v>77</v>
      </c>
      <c r="B35" s="266"/>
      <c r="C35" s="267"/>
      <c r="D35" s="184">
        <v>288</v>
      </c>
      <c r="E35" s="185"/>
      <c r="F35" s="186">
        <f t="shared" si="0"/>
        <v>288</v>
      </c>
      <c r="G35" s="193"/>
      <c r="H35" s="11"/>
      <c r="I35" s="212"/>
      <c r="J35" s="213"/>
      <c r="K35" s="214"/>
    </row>
    <row r="36" spans="1:11" s="3" customFormat="1" ht="25.5" customHeight="1" x14ac:dyDescent="0.25">
      <c r="A36" s="181" t="s">
        <v>78</v>
      </c>
      <c r="B36" s="266"/>
      <c r="C36" s="267"/>
      <c r="D36" s="184">
        <v>2100</v>
      </c>
      <c r="E36" s="185"/>
      <c r="F36" s="186">
        <f t="shared" si="0"/>
        <v>2100</v>
      </c>
      <c r="G36" s="193"/>
      <c r="H36" s="11"/>
      <c r="I36" s="212"/>
      <c r="J36" s="213"/>
      <c r="K36" s="214"/>
    </row>
    <row r="37" spans="1:11" s="3" customFormat="1" ht="16.5" customHeight="1" x14ac:dyDescent="0.25">
      <c r="A37" s="197" t="s">
        <v>17</v>
      </c>
      <c r="B37" s="198"/>
      <c r="C37" s="199"/>
      <c r="D37" s="286">
        <f>SUM(D39:E42)</f>
        <v>698789</v>
      </c>
      <c r="E37" s="287"/>
      <c r="F37" s="288">
        <f t="shared" ref="F37:F42" si="2">H37+D37</f>
        <v>698789</v>
      </c>
      <c r="G37" s="289"/>
      <c r="H37" s="52">
        <f>SUM(H39:H42)</f>
        <v>0</v>
      </c>
      <c r="I37" s="290"/>
      <c r="J37" s="290"/>
      <c r="K37" s="290"/>
    </row>
    <row r="38" spans="1:11" s="3" customFormat="1" ht="16.5" customHeight="1" x14ac:dyDescent="0.25">
      <c r="A38" s="218" t="s">
        <v>81</v>
      </c>
      <c r="B38" s="182"/>
      <c r="C38" s="183"/>
      <c r="D38" s="219">
        <f>D40+D39</f>
        <v>668300</v>
      </c>
      <c r="E38" s="220"/>
      <c r="F38" s="221">
        <f t="shared" si="2"/>
        <v>668300</v>
      </c>
      <c r="G38" s="222"/>
      <c r="H38" s="30"/>
      <c r="I38" s="188"/>
      <c r="J38" s="189"/>
      <c r="K38" s="190"/>
    </row>
    <row r="39" spans="1:11" s="3" customFormat="1" ht="16.5" customHeight="1" x14ac:dyDescent="0.25">
      <c r="A39" s="181" t="s">
        <v>79</v>
      </c>
      <c r="B39" s="182"/>
      <c r="C39" s="183"/>
      <c r="D39" s="184">
        <v>297500</v>
      </c>
      <c r="E39" s="185"/>
      <c r="F39" s="186">
        <f t="shared" si="2"/>
        <v>297500</v>
      </c>
      <c r="G39" s="193"/>
      <c r="H39" s="30"/>
      <c r="I39" s="188"/>
      <c r="J39" s="189"/>
      <c r="K39" s="190"/>
    </row>
    <row r="40" spans="1:11" s="3" customFormat="1" ht="16.5" customHeight="1" x14ac:dyDescent="0.25">
      <c r="A40" s="181" t="s">
        <v>80</v>
      </c>
      <c r="B40" s="182"/>
      <c r="C40" s="183"/>
      <c r="D40" s="184">
        <v>370800</v>
      </c>
      <c r="E40" s="185"/>
      <c r="F40" s="186">
        <f t="shared" si="2"/>
        <v>370800</v>
      </c>
      <c r="G40" s="193"/>
      <c r="H40" s="30"/>
      <c r="I40" s="188"/>
      <c r="J40" s="189"/>
      <c r="K40" s="190"/>
    </row>
    <row r="41" spans="1:11" s="3" customFormat="1" ht="24" customHeight="1" x14ac:dyDescent="0.25">
      <c r="A41" s="181" t="s">
        <v>82</v>
      </c>
      <c r="B41" s="182"/>
      <c r="C41" s="183"/>
      <c r="D41" s="184">
        <v>8640.6</v>
      </c>
      <c r="E41" s="185"/>
      <c r="F41" s="186">
        <f t="shared" si="2"/>
        <v>8640.6</v>
      </c>
      <c r="G41" s="193"/>
      <c r="H41" s="11"/>
      <c r="I41" s="212"/>
      <c r="J41" s="213"/>
      <c r="K41" s="214"/>
    </row>
    <row r="42" spans="1:11" s="3" customFormat="1" ht="25.5" customHeight="1" x14ac:dyDescent="0.25">
      <c r="A42" s="181" t="s">
        <v>83</v>
      </c>
      <c r="B42" s="182"/>
      <c r="C42" s="183"/>
      <c r="D42" s="184">
        <v>21848.400000000001</v>
      </c>
      <c r="E42" s="185"/>
      <c r="F42" s="186">
        <f t="shared" si="2"/>
        <v>21848.400000000001</v>
      </c>
      <c r="G42" s="193"/>
      <c r="H42" s="12"/>
      <c r="I42" s="212"/>
      <c r="J42" s="213"/>
      <c r="K42" s="214"/>
    </row>
    <row r="43" spans="1:11" s="3" customFormat="1" ht="16.5" customHeight="1" x14ac:dyDescent="0.25">
      <c r="A43" s="197" t="s">
        <v>19</v>
      </c>
      <c r="B43" s="198"/>
      <c r="C43" s="199"/>
      <c r="D43" s="286">
        <f>SUM(D44:E55)</f>
        <v>483149.85</v>
      </c>
      <c r="E43" s="287"/>
      <c r="F43" s="288">
        <f>D43+H43</f>
        <v>483149.85</v>
      </c>
      <c r="G43" s="289"/>
      <c r="H43" s="52">
        <f>SUM(H45:H55)</f>
        <v>0</v>
      </c>
      <c r="I43" s="226"/>
      <c r="J43" s="227"/>
      <c r="K43" s="228"/>
    </row>
    <row r="44" spans="1:11" s="3" customFormat="1" ht="65.25" customHeight="1" x14ac:dyDescent="0.25">
      <c r="A44" s="181" t="s">
        <v>84</v>
      </c>
      <c r="B44" s="182"/>
      <c r="C44" s="183"/>
      <c r="D44" s="184">
        <v>95000</v>
      </c>
      <c r="E44" s="185"/>
      <c r="F44" s="186">
        <f t="shared" ref="F44:F55" si="3">D44+H44</f>
        <v>95000</v>
      </c>
      <c r="G44" s="193"/>
      <c r="H44" s="4"/>
      <c r="I44" s="212"/>
      <c r="J44" s="213"/>
      <c r="K44" s="214"/>
    </row>
    <row r="45" spans="1:11" s="3" customFormat="1" ht="72" customHeight="1" x14ac:dyDescent="0.25">
      <c r="A45" s="181" t="s">
        <v>85</v>
      </c>
      <c r="B45" s="182"/>
      <c r="C45" s="183"/>
      <c r="D45" s="184">
        <v>38250</v>
      </c>
      <c r="E45" s="185"/>
      <c r="F45" s="186">
        <f t="shared" si="3"/>
        <v>38250</v>
      </c>
      <c r="G45" s="193"/>
      <c r="H45" s="4"/>
      <c r="I45" s="212"/>
      <c r="J45" s="213"/>
      <c r="K45" s="214"/>
    </row>
    <row r="46" spans="1:11" s="3" customFormat="1" ht="16.5" customHeight="1" x14ac:dyDescent="0.25">
      <c r="A46" s="181" t="s">
        <v>22</v>
      </c>
      <c r="B46" s="182"/>
      <c r="C46" s="183"/>
      <c r="D46" s="184">
        <v>3000</v>
      </c>
      <c r="E46" s="185"/>
      <c r="F46" s="186">
        <f t="shared" si="3"/>
        <v>3000</v>
      </c>
      <c r="G46" s="193"/>
      <c r="H46" s="4"/>
      <c r="I46" s="212"/>
      <c r="J46" s="213"/>
      <c r="K46" s="214"/>
    </row>
    <row r="47" spans="1:11" s="3" customFormat="1" ht="60.75" customHeight="1" x14ac:dyDescent="0.25">
      <c r="A47" s="181" t="s">
        <v>34</v>
      </c>
      <c r="B47" s="182"/>
      <c r="C47" s="183"/>
      <c r="D47" s="184">
        <v>200999.85</v>
      </c>
      <c r="E47" s="185"/>
      <c r="F47" s="186">
        <f t="shared" si="3"/>
        <v>200999.85</v>
      </c>
      <c r="G47" s="193"/>
      <c r="H47" s="13"/>
      <c r="I47" s="294"/>
      <c r="J47" s="295"/>
      <c r="K47" s="296"/>
    </row>
    <row r="48" spans="1:11" s="3" customFormat="1" ht="16.5" customHeight="1" x14ac:dyDescent="0.25">
      <c r="A48" s="181" t="s">
        <v>88</v>
      </c>
      <c r="B48" s="223"/>
      <c r="C48" s="224"/>
      <c r="D48" s="184">
        <v>21500</v>
      </c>
      <c r="E48" s="225"/>
      <c r="F48" s="186">
        <f t="shared" si="3"/>
        <v>21500</v>
      </c>
      <c r="G48" s="193"/>
      <c r="H48" s="4"/>
      <c r="I48" s="226"/>
      <c r="J48" s="227"/>
      <c r="K48" s="228"/>
    </row>
    <row r="49" spans="1:11" s="3" customFormat="1" ht="16.5" customHeight="1" x14ac:dyDescent="0.25">
      <c r="A49" s="181" t="s">
        <v>86</v>
      </c>
      <c r="B49" s="182"/>
      <c r="C49" s="183"/>
      <c r="D49" s="184">
        <v>71500</v>
      </c>
      <c r="E49" s="185"/>
      <c r="F49" s="186">
        <f t="shared" si="3"/>
        <v>71500</v>
      </c>
      <c r="G49" s="193"/>
      <c r="H49" s="11"/>
      <c r="I49" s="212"/>
      <c r="J49" s="213"/>
      <c r="K49" s="214"/>
    </row>
    <row r="50" spans="1:11" s="3" customFormat="1" ht="16.5" customHeight="1" x14ac:dyDescent="0.25">
      <c r="A50" s="181" t="s">
        <v>87</v>
      </c>
      <c r="B50" s="182"/>
      <c r="C50" s="183"/>
      <c r="D50" s="184">
        <v>13200</v>
      </c>
      <c r="E50" s="185"/>
      <c r="F50" s="186">
        <f t="shared" si="3"/>
        <v>13200</v>
      </c>
      <c r="G50" s="193"/>
      <c r="H50" s="11"/>
      <c r="I50" s="212"/>
      <c r="J50" s="213"/>
      <c r="K50" s="214"/>
    </row>
    <row r="51" spans="1:11" s="3" customFormat="1" ht="37.5" customHeight="1" x14ac:dyDescent="0.25">
      <c r="A51" s="181" t="s">
        <v>48</v>
      </c>
      <c r="B51" s="182"/>
      <c r="C51" s="183"/>
      <c r="D51" s="184">
        <v>10000</v>
      </c>
      <c r="E51" s="185"/>
      <c r="F51" s="186">
        <f t="shared" si="3"/>
        <v>10000</v>
      </c>
      <c r="G51" s="193"/>
      <c r="H51" s="4"/>
      <c r="I51" s="226"/>
      <c r="J51" s="227"/>
      <c r="K51" s="228"/>
    </row>
    <row r="52" spans="1:11" s="3" customFormat="1" ht="16.5" customHeight="1" x14ac:dyDescent="0.25">
      <c r="A52" s="181" t="s">
        <v>23</v>
      </c>
      <c r="B52" s="182"/>
      <c r="C52" s="183"/>
      <c r="D52" s="184">
        <v>15000</v>
      </c>
      <c r="E52" s="185"/>
      <c r="F52" s="186">
        <f t="shared" si="3"/>
        <v>15000</v>
      </c>
      <c r="G52" s="193"/>
      <c r="H52" s="4"/>
      <c r="I52" s="226"/>
      <c r="J52" s="227"/>
      <c r="K52" s="228"/>
    </row>
    <row r="53" spans="1:11" s="3" customFormat="1" ht="16.5" customHeight="1" x14ac:dyDescent="0.25">
      <c r="A53" s="181" t="s">
        <v>56</v>
      </c>
      <c r="B53" s="182"/>
      <c r="C53" s="183"/>
      <c r="D53" s="184">
        <v>5200</v>
      </c>
      <c r="E53" s="185"/>
      <c r="F53" s="186">
        <f t="shared" si="3"/>
        <v>5200</v>
      </c>
      <c r="G53" s="193"/>
      <c r="H53" s="4"/>
      <c r="I53" s="226"/>
      <c r="J53" s="227"/>
      <c r="K53" s="228"/>
    </row>
    <row r="54" spans="1:11" s="3" customFormat="1" ht="24.75" customHeight="1" x14ac:dyDescent="0.25">
      <c r="A54" s="181" t="s">
        <v>30</v>
      </c>
      <c r="B54" s="223"/>
      <c r="C54" s="224"/>
      <c r="D54" s="184">
        <v>2500</v>
      </c>
      <c r="E54" s="225"/>
      <c r="F54" s="186">
        <f t="shared" si="3"/>
        <v>2500</v>
      </c>
      <c r="G54" s="193"/>
      <c r="H54" s="4"/>
      <c r="I54" s="226"/>
      <c r="J54" s="227"/>
      <c r="K54" s="228"/>
    </row>
    <row r="55" spans="1:11" s="3" customFormat="1" ht="24.75" customHeight="1" x14ac:dyDescent="0.25">
      <c r="A55" s="181" t="s">
        <v>59</v>
      </c>
      <c r="B55" s="223"/>
      <c r="C55" s="224"/>
      <c r="D55" s="184">
        <f>14*500</f>
        <v>7000</v>
      </c>
      <c r="E55" s="225"/>
      <c r="F55" s="186">
        <f t="shared" si="3"/>
        <v>7000</v>
      </c>
      <c r="G55" s="193"/>
      <c r="H55" s="4"/>
      <c r="I55" s="226"/>
      <c r="J55" s="227"/>
      <c r="K55" s="228"/>
    </row>
    <row r="56" spans="1:11" s="3" customFormat="1" ht="16.5" customHeight="1" x14ac:dyDescent="0.25">
      <c r="A56" s="197" t="s">
        <v>20</v>
      </c>
      <c r="B56" s="198"/>
      <c r="C56" s="199"/>
      <c r="D56" s="286">
        <f>SUM(D57:E67)</f>
        <v>554390.6</v>
      </c>
      <c r="E56" s="287"/>
      <c r="F56" s="288">
        <f>SUM(F57:G67)</f>
        <v>554390.6</v>
      </c>
      <c r="G56" s="289"/>
      <c r="H56" s="52">
        <f>SUM(H57:H67)</f>
        <v>0</v>
      </c>
      <c r="I56" s="290"/>
      <c r="J56" s="290"/>
      <c r="K56" s="290"/>
    </row>
    <row r="57" spans="1:11" s="3" customFormat="1" ht="27.75" customHeight="1" x14ac:dyDescent="0.25">
      <c r="A57" s="181" t="s">
        <v>49</v>
      </c>
      <c r="B57" s="182"/>
      <c r="C57" s="183"/>
      <c r="D57" s="279">
        <v>9216</v>
      </c>
      <c r="E57" s="280"/>
      <c r="F57" s="281">
        <f t="shared" ref="F57:F78" si="4">D57+H57</f>
        <v>9216</v>
      </c>
      <c r="G57" s="282"/>
      <c r="H57" s="5"/>
      <c r="I57" s="212"/>
      <c r="J57" s="213"/>
      <c r="K57" s="214"/>
    </row>
    <row r="58" spans="1:11" s="3" customFormat="1" ht="16.5" customHeight="1" x14ac:dyDescent="0.25">
      <c r="A58" s="181" t="s">
        <v>31</v>
      </c>
      <c r="B58" s="182"/>
      <c r="C58" s="183"/>
      <c r="D58" s="279">
        <v>21926.28</v>
      </c>
      <c r="E58" s="280"/>
      <c r="F58" s="281">
        <f t="shared" si="4"/>
        <v>21926.28</v>
      </c>
      <c r="G58" s="282"/>
      <c r="H58" s="22"/>
      <c r="I58" s="283"/>
      <c r="J58" s="284"/>
      <c r="K58" s="285"/>
    </row>
    <row r="59" spans="1:11" s="3" customFormat="1" ht="63" customHeight="1" x14ac:dyDescent="0.25">
      <c r="A59" s="181" t="s">
        <v>44</v>
      </c>
      <c r="B59" s="182"/>
      <c r="C59" s="183"/>
      <c r="D59" s="279">
        <v>30000</v>
      </c>
      <c r="E59" s="280"/>
      <c r="F59" s="281">
        <f t="shared" si="4"/>
        <v>30000</v>
      </c>
      <c r="G59" s="282"/>
      <c r="H59" s="6"/>
      <c r="I59" s="188"/>
      <c r="J59" s="189"/>
      <c r="K59" s="190"/>
    </row>
    <row r="60" spans="1:11" s="3" customFormat="1" ht="29.25" customHeight="1" x14ac:dyDescent="0.25">
      <c r="A60" s="181" t="s">
        <v>60</v>
      </c>
      <c r="B60" s="182"/>
      <c r="C60" s="183"/>
      <c r="D60" s="279">
        <f>3*10429.44</f>
        <v>31288.32</v>
      </c>
      <c r="E60" s="280"/>
      <c r="F60" s="281">
        <f t="shared" si="4"/>
        <v>31288.32</v>
      </c>
      <c r="G60" s="282"/>
      <c r="H60" s="5"/>
      <c r="I60" s="212"/>
      <c r="J60" s="213"/>
      <c r="K60" s="214"/>
    </row>
    <row r="61" spans="1:11" s="3" customFormat="1" ht="16.5" customHeight="1" x14ac:dyDescent="0.25">
      <c r="A61" s="181" t="s">
        <v>45</v>
      </c>
      <c r="B61" s="182"/>
      <c r="C61" s="183"/>
      <c r="D61" s="279">
        <v>331200</v>
      </c>
      <c r="E61" s="280"/>
      <c r="F61" s="281">
        <f t="shared" si="4"/>
        <v>331200</v>
      </c>
      <c r="G61" s="282"/>
      <c r="H61" s="22"/>
      <c r="I61" s="212"/>
      <c r="J61" s="213"/>
      <c r="K61" s="214"/>
    </row>
    <row r="62" spans="1:11" s="3" customFormat="1" ht="16.5" customHeight="1" x14ac:dyDescent="0.25">
      <c r="A62" s="181" t="s">
        <v>50</v>
      </c>
      <c r="B62" s="182"/>
      <c r="C62" s="183"/>
      <c r="D62" s="279">
        <v>9000</v>
      </c>
      <c r="E62" s="280"/>
      <c r="F62" s="281">
        <f t="shared" si="4"/>
        <v>9000</v>
      </c>
      <c r="G62" s="282"/>
      <c r="H62" s="22"/>
      <c r="I62" s="212"/>
      <c r="J62" s="213"/>
      <c r="K62" s="214"/>
    </row>
    <row r="63" spans="1:11" s="3" customFormat="1" ht="16.5" customHeight="1" x14ac:dyDescent="0.25">
      <c r="A63" s="181" t="s">
        <v>57</v>
      </c>
      <c r="B63" s="182"/>
      <c r="C63" s="183"/>
      <c r="D63" s="279">
        <v>31000</v>
      </c>
      <c r="E63" s="280"/>
      <c r="F63" s="281">
        <f t="shared" si="4"/>
        <v>31000</v>
      </c>
      <c r="G63" s="282"/>
      <c r="H63" s="22"/>
      <c r="I63" s="212"/>
      <c r="J63" s="213"/>
      <c r="K63" s="214"/>
    </row>
    <row r="64" spans="1:11" s="3" customFormat="1" ht="16.5" customHeight="1" x14ac:dyDescent="0.25">
      <c r="A64" s="181" t="s">
        <v>51</v>
      </c>
      <c r="B64" s="182"/>
      <c r="C64" s="183"/>
      <c r="D64" s="279">
        <v>70260</v>
      </c>
      <c r="E64" s="280"/>
      <c r="F64" s="281">
        <f t="shared" si="4"/>
        <v>70260</v>
      </c>
      <c r="G64" s="282"/>
      <c r="H64" s="22"/>
      <c r="I64" s="212"/>
      <c r="J64" s="213"/>
      <c r="K64" s="214"/>
    </row>
    <row r="65" spans="1:11" s="3" customFormat="1" ht="16.5" customHeight="1" x14ac:dyDescent="0.25">
      <c r="A65" s="181" t="s">
        <v>61</v>
      </c>
      <c r="B65" s="182"/>
      <c r="C65" s="183"/>
      <c r="D65" s="279">
        <v>20500</v>
      </c>
      <c r="E65" s="280"/>
      <c r="F65" s="281">
        <f t="shared" si="4"/>
        <v>20500</v>
      </c>
      <c r="G65" s="282"/>
      <c r="H65" s="22"/>
      <c r="I65" s="212"/>
      <c r="J65" s="213"/>
      <c r="K65" s="214"/>
    </row>
    <row r="66" spans="1:11" s="3" customFormat="1" ht="24.75" hidden="1" customHeight="1" x14ac:dyDescent="0.25">
      <c r="A66" s="181" t="s">
        <v>89</v>
      </c>
      <c r="B66" s="182"/>
      <c r="C66" s="183"/>
      <c r="D66" s="279"/>
      <c r="E66" s="280"/>
      <c r="F66" s="281">
        <f t="shared" si="4"/>
        <v>0</v>
      </c>
      <c r="G66" s="282"/>
      <c r="H66" s="22"/>
      <c r="I66" s="212"/>
      <c r="J66" s="213"/>
      <c r="K66" s="214"/>
    </row>
    <row r="67" spans="1:11" s="3" customFormat="1" ht="16.5" hidden="1" customHeight="1" x14ac:dyDescent="0.25">
      <c r="A67" s="181" t="s">
        <v>62</v>
      </c>
      <c r="B67" s="182"/>
      <c r="C67" s="183"/>
      <c r="D67" s="279"/>
      <c r="E67" s="280"/>
      <c r="F67" s="281"/>
      <c r="G67" s="282"/>
      <c r="H67" s="5"/>
      <c r="I67" s="212"/>
      <c r="J67" s="213"/>
      <c r="K67" s="214"/>
    </row>
    <row r="68" spans="1:11" ht="16.5" customHeight="1" x14ac:dyDescent="0.25">
      <c r="A68" s="197" t="s">
        <v>29</v>
      </c>
      <c r="B68" s="198"/>
      <c r="C68" s="199"/>
      <c r="D68" s="210">
        <f>D69</f>
        <v>0</v>
      </c>
      <c r="E68" s="211"/>
      <c r="F68" s="200">
        <f t="shared" si="4"/>
        <v>0</v>
      </c>
      <c r="G68" s="201"/>
      <c r="H68" s="52">
        <f>SUM(H69:H69)</f>
        <v>0</v>
      </c>
      <c r="I68" s="208"/>
      <c r="J68" s="208"/>
      <c r="K68" s="208"/>
    </row>
    <row r="69" spans="1:11" s="3" customFormat="1" ht="16.5" customHeight="1" x14ac:dyDescent="0.25">
      <c r="A69" s="181" t="s">
        <v>63</v>
      </c>
      <c r="B69" s="182"/>
      <c r="C69" s="183"/>
      <c r="D69" s="184"/>
      <c r="E69" s="185"/>
      <c r="F69" s="186">
        <f t="shared" si="4"/>
        <v>0</v>
      </c>
      <c r="G69" s="187"/>
      <c r="H69" s="7"/>
      <c r="I69" s="188"/>
      <c r="J69" s="189"/>
      <c r="K69" s="190"/>
    </row>
    <row r="70" spans="1:11" s="33" customFormat="1" ht="16.5" customHeight="1" x14ac:dyDescent="0.25">
      <c r="A70" s="232" t="s">
        <v>58</v>
      </c>
      <c r="B70" s="233"/>
      <c r="C70" s="234"/>
      <c r="D70" s="210">
        <f>D71+D72</f>
        <v>26540</v>
      </c>
      <c r="E70" s="211"/>
      <c r="F70" s="200">
        <f t="shared" si="4"/>
        <v>26540</v>
      </c>
      <c r="G70" s="201"/>
      <c r="H70" s="35"/>
      <c r="I70" s="212"/>
      <c r="J70" s="213"/>
      <c r="K70" s="214"/>
    </row>
    <row r="71" spans="1:11" s="3" customFormat="1" ht="16.5" customHeight="1" x14ac:dyDescent="0.25">
      <c r="A71" s="181" t="s">
        <v>90</v>
      </c>
      <c r="B71" s="182"/>
      <c r="C71" s="183"/>
      <c r="D71" s="184">
        <f>10*1495</f>
        <v>14950</v>
      </c>
      <c r="E71" s="185"/>
      <c r="F71" s="186">
        <f t="shared" si="4"/>
        <v>14950</v>
      </c>
      <c r="G71" s="193"/>
      <c r="H71" s="13"/>
      <c r="I71" s="188"/>
      <c r="J71" s="189"/>
      <c r="K71" s="190"/>
    </row>
    <row r="72" spans="1:11" s="3" customFormat="1" ht="16.5" customHeight="1" x14ac:dyDescent="0.25">
      <c r="A72" s="181" t="s">
        <v>91</v>
      </c>
      <c r="B72" s="182"/>
      <c r="C72" s="183"/>
      <c r="D72" s="184">
        <f>10*1159</f>
        <v>11590</v>
      </c>
      <c r="E72" s="185"/>
      <c r="F72" s="186">
        <f t="shared" si="4"/>
        <v>11590</v>
      </c>
      <c r="G72" s="193"/>
      <c r="H72" s="13"/>
      <c r="I72" s="188"/>
      <c r="J72" s="189"/>
      <c r="K72" s="190"/>
    </row>
    <row r="73" spans="1:11" s="33" customFormat="1" ht="45.75" hidden="1" customHeight="1" x14ac:dyDescent="0.25">
      <c r="A73" s="232" t="s">
        <v>32</v>
      </c>
      <c r="B73" s="233"/>
      <c r="C73" s="234"/>
      <c r="D73" s="239"/>
      <c r="E73" s="240"/>
      <c r="F73" s="241">
        <f t="shared" si="4"/>
        <v>0</v>
      </c>
      <c r="G73" s="242"/>
      <c r="H73" s="35"/>
      <c r="I73" s="212"/>
      <c r="J73" s="213"/>
      <c r="K73" s="214"/>
    </row>
    <row r="74" spans="1:11" s="33" customFormat="1" ht="32.25" customHeight="1" x14ac:dyDescent="0.25">
      <c r="A74" s="232" t="s">
        <v>36</v>
      </c>
      <c r="B74" s="243"/>
      <c r="C74" s="244"/>
      <c r="D74" s="210">
        <f>SUM(D75:E78)</f>
        <v>459435</v>
      </c>
      <c r="E74" s="235"/>
      <c r="F74" s="200">
        <f t="shared" si="4"/>
        <v>459435</v>
      </c>
      <c r="G74" s="201"/>
      <c r="H74" s="35">
        <f>H77</f>
        <v>0</v>
      </c>
      <c r="I74" s="276"/>
      <c r="J74" s="277"/>
      <c r="K74" s="278"/>
    </row>
    <row r="75" spans="1:11" s="3" customFormat="1" ht="16.5" customHeight="1" x14ac:dyDescent="0.25">
      <c r="A75" s="181" t="s">
        <v>92</v>
      </c>
      <c r="B75" s="182"/>
      <c r="C75" s="183"/>
      <c r="D75" s="184">
        <v>1600</v>
      </c>
      <c r="E75" s="185"/>
      <c r="F75" s="186">
        <f t="shared" si="4"/>
        <v>1600</v>
      </c>
      <c r="G75" s="193"/>
      <c r="H75" s="13"/>
      <c r="I75" s="188"/>
      <c r="J75" s="189"/>
      <c r="K75" s="190"/>
    </row>
    <row r="76" spans="1:11" s="3" customFormat="1" ht="25.5" customHeight="1" x14ac:dyDescent="0.25">
      <c r="A76" s="181" t="s">
        <v>93</v>
      </c>
      <c r="B76" s="182"/>
      <c r="C76" s="183"/>
      <c r="D76" s="184">
        <f>2*780</f>
        <v>1560</v>
      </c>
      <c r="E76" s="185"/>
      <c r="F76" s="186">
        <f t="shared" si="4"/>
        <v>1560</v>
      </c>
      <c r="G76" s="193"/>
      <c r="H76" s="13"/>
      <c r="I76" s="188"/>
      <c r="J76" s="189"/>
      <c r="K76" s="190"/>
    </row>
    <row r="77" spans="1:11" s="3" customFormat="1" ht="16.5" customHeight="1" x14ac:dyDescent="0.25">
      <c r="A77" s="181" t="s">
        <v>94</v>
      </c>
      <c r="B77" s="182"/>
      <c r="C77" s="183"/>
      <c r="D77" s="184">
        <f>105*55</f>
        <v>5775</v>
      </c>
      <c r="E77" s="185"/>
      <c r="F77" s="186">
        <f t="shared" si="4"/>
        <v>5775</v>
      </c>
      <c r="G77" s="193"/>
      <c r="H77" s="11"/>
      <c r="I77" s="212"/>
      <c r="J77" s="213"/>
      <c r="K77" s="214"/>
    </row>
    <row r="78" spans="1:11" s="3" customFormat="1" ht="16.5" customHeight="1" x14ac:dyDescent="0.25">
      <c r="A78" s="181" t="s">
        <v>95</v>
      </c>
      <c r="B78" s="182"/>
      <c r="C78" s="183"/>
      <c r="D78" s="184">
        <f>53*8500</f>
        <v>450500</v>
      </c>
      <c r="E78" s="185"/>
      <c r="F78" s="186">
        <f t="shared" si="4"/>
        <v>450500</v>
      </c>
      <c r="G78" s="193"/>
      <c r="H78" s="11"/>
      <c r="I78" s="215"/>
      <c r="J78" s="216"/>
      <c r="K78" s="217"/>
    </row>
    <row r="79" spans="1:11" s="33" customFormat="1" ht="27" customHeight="1" x14ac:dyDescent="0.25">
      <c r="A79" s="232" t="s">
        <v>35</v>
      </c>
      <c r="B79" s="233"/>
      <c r="C79" s="234"/>
      <c r="D79" s="210">
        <f>SUM(D80:E85)</f>
        <v>19670</v>
      </c>
      <c r="E79" s="211"/>
      <c r="F79" s="200">
        <f>SUM(F80:G85)</f>
        <v>19670</v>
      </c>
      <c r="G79" s="201"/>
      <c r="H79" s="35"/>
      <c r="I79" s="212"/>
      <c r="J79" s="213"/>
      <c r="K79" s="214"/>
    </row>
    <row r="80" spans="1:11" s="3" customFormat="1" ht="16.5" customHeight="1" x14ac:dyDescent="0.25">
      <c r="A80" s="181" t="s">
        <v>96</v>
      </c>
      <c r="B80" s="182"/>
      <c r="C80" s="183"/>
      <c r="D80" s="184">
        <f>3*1050</f>
        <v>3150</v>
      </c>
      <c r="E80" s="185"/>
      <c r="F80" s="186">
        <f t="shared" ref="F80:F89" si="5">D80+H80</f>
        <v>3150</v>
      </c>
      <c r="G80" s="193"/>
      <c r="H80" s="11"/>
      <c r="I80" s="212"/>
      <c r="J80" s="213"/>
      <c r="K80" s="214"/>
    </row>
    <row r="81" spans="1:11" s="3" customFormat="1" ht="16.5" customHeight="1" x14ac:dyDescent="0.25">
      <c r="A81" s="181" t="s">
        <v>97</v>
      </c>
      <c r="B81" s="182"/>
      <c r="C81" s="183"/>
      <c r="D81" s="184">
        <f>6*600</f>
        <v>3600</v>
      </c>
      <c r="E81" s="185"/>
      <c r="F81" s="186">
        <f t="shared" si="5"/>
        <v>3600</v>
      </c>
      <c r="G81" s="193"/>
      <c r="H81" s="11"/>
      <c r="I81" s="212"/>
      <c r="J81" s="213"/>
      <c r="K81" s="214"/>
    </row>
    <row r="82" spans="1:11" s="3" customFormat="1" ht="16.5" customHeight="1" x14ac:dyDescent="0.25">
      <c r="A82" s="181" t="s">
        <v>98</v>
      </c>
      <c r="B82" s="182"/>
      <c r="C82" s="183"/>
      <c r="D82" s="184">
        <f>5*450</f>
        <v>2250</v>
      </c>
      <c r="E82" s="185"/>
      <c r="F82" s="186">
        <f t="shared" si="5"/>
        <v>2250</v>
      </c>
      <c r="G82" s="193"/>
      <c r="H82" s="11"/>
      <c r="I82" s="212"/>
      <c r="J82" s="213"/>
      <c r="K82" s="214"/>
    </row>
    <row r="83" spans="1:11" s="3" customFormat="1" ht="16.5" customHeight="1" x14ac:dyDescent="0.25">
      <c r="A83" s="181" t="s">
        <v>100</v>
      </c>
      <c r="B83" s="182"/>
      <c r="C83" s="183"/>
      <c r="D83" s="184">
        <f>6*300</f>
        <v>1800</v>
      </c>
      <c r="E83" s="185"/>
      <c r="F83" s="186">
        <f t="shared" si="5"/>
        <v>1800</v>
      </c>
      <c r="G83" s="193"/>
      <c r="H83" s="11"/>
      <c r="I83" s="212"/>
      <c r="J83" s="213"/>
      <c r="K83" s="214"/>
    </row>
    <row r="84" spans="1:11" s="3" customFormat="1" ht="16.5" customHeight="1" x14ac:dyDescent="0.25">
      <c r="A84" s="181" t="s">
        <v>99</v>
      </c>
      <c r="B84" s="182"/>
      <c r="C84" s="183"/>
      <c r="D84" s="184">
        <f>30*120</f>
        <v>3600</v>
      </c>
      <c r="E84" s="185"/>
      <c r="F84" s="186">
        <f t="shared" si="5"/>
        <v>3600</v>
      </c>
      <c r="G84" s="193"/>
      <c r="H84" s="11"/>
      <c r="I84" s="212"/>
      <c r="J84" s="213"/>
      <c r="K84" s="214"/>
    </row>
    <row r="85" spans="1:11" s="3" customFormat="1" ht="16.5" customHeight="1" x14ac:dyDescent="0.25">
      <c r="A85" s="181" t="s">
        <v>101</v>
      </c>
      <c r="B85" s="182"/>
      <c r="C85" s="183"/>
      <c r="D85" s="184">
        <f>10*527</f>
        <v>5270</v>
      </c>
      <c r="E85" s="185"/>
      <c r="F85" s="186">
        <f t="shared" si="5"/>
        <v>5270</v>
      </c>
      <c r="G85" s="193"/>
      <c r="H85" s="11"/>
      <c r="I85" s="212"/>
      <c r="J85" s="213"/>
      <c r="K85" s="214"/>
    </row>
    <row r="86" spans="1:11" s="33" customFormat="1" ht="34.5" customHeight="1" x14ac:dyDescent="0.25">
      <c r="A86" s="232" t="s">
        <v>33</v>
      </c>
      <c r="B86" s="233"/>
      <c r="C86" s="234"/>
      <c r="D86" s="210">
        <f>SUM(D87:E89)</f>
        <v>79440</v>
      </c>
      <c r="E86" s="211"/>
      <c r="F86" s="200">
        <f t="shared" si="5"/>
        <v>79440</v>
      </c>
      <c r="G86" s="201"/>
      <c r="H86" s="35"/>
      <c r="I86" s="212"/>
      <c r="J86" s="213"/>
      <c r="K86" s="214"/>
    </row>
    <row r="87" spans="1:11" s="3" customFormat="1" ht="95.25" customHeight="1" x14ac:dyDescent="0.25">
      <c r="A87" s="181" t="s">
        <v>104</v>
      </c>
      <c r="B87" s="182"/>
      <c r="C87" s="183"/>
      <c r="D87" s="184">
        <v>16700</v>
      </c>
      <c r="E87" s="185"/>
      <c r="F87" s="186">
        <f t="shared" si="5"/>
        <v>16700</v>
      </c>
      <c r="G87" s="193"/>
      <c r="H87" s="11"/>
      <c r="I87" s="212"/>
      <c r="J87" s="213"/>
      <c r="K87" s="214"/>
    </row>
    <row r="88" spans="1:11" s="3" customFormat="1" ht="126" customHeight="1" x14ac:dyDescent="0.25">
      <c r="A88" s="181" t="s">
        <v>102</v>
      </c>
      <c r="B88" s="182"/>
      <c r="C88" s="183"/>
      <c r="D88" s="184">
        <v>34150</v>
      </c>
      <c r="E88" s="185"/>
      <c r="F88" s="186">
        <f t="shared" si="5"/>
        <v>34150</v>
      </c>
      <c r="G88" s="193"/>
      <c r="H88" s="13"/>
      <c r="I88" s="188"/>
      <c r="J88" s="189"/>
      <c r="K88" s="190"/>
    </row>
    <row r="89" spans="1:11" s="3" customFormat="1" ht="81.75" customHeight="1" x14ac:dyDescent="0.25">
      <c r="A89" s="181" t="s">
        <v>103</v>
      </c>
      <c r="B89" s="182"/>
      <c r="C89" s="183"/>
      <c r="D89" s="184">
        <v>28590</v>
      </c>
      <c r="E89" s="185"/>
      <c r="F89" s="186">
        <f t="shared" si="5"/>
        <v>28590</v>
      </c>
      <c r="G89" s="193"/>
      <c r="H89" s="13"/>
      <c r="I89" s="188"/>
      <c r="J89" s="189"/>
      <c r="K89" s="190"/>
    </row>
    <row r="90" spans="1:11" s="36" customFormat="1" ht="39" hidden="1" customHeight="1" x14ac:dyDescent="0.25">
      <c r="A90" s="252" t="s">
        <v>37</v>
      </c>
      <c r="B90" s="271"/>
      <c r="C90" s="272"/>
      <c r="D90" s="255"/>
      <c r="E90" s="273"/>
      <c r="F90" s="255"/>
      <c r="G90" s="273"/>
      <c r="H90" s="12"/>
      <c r="I90" s="202"/>
      <c r="J90" s="274"/>
      <c r="K90" s="275"/>
    </row>
    <row r="91" spans="1:11" s="36" customFormat="1" ht="16.5" hidden="1" customHeight="1" x14ac:dyDescent="0.25">
      <c r="A91" s="205" t="s">
        <v>64</v>
      </c>
      <c r="B91" s="206"/>
      <c r="C91" s="207"/>
      <c r="D91" s="184"/>
      <c r="E91" s="185"/>
      <c r="F91" s="184"/>
      <c r="G91" s="185"/>
      <c r="H91" s="12"/>
      <c r="I91" s="202"/>
      <c r="J91" s="203"/>
      <c r="K91" s="204"/>
    </row>
    <row r="92" spans="1:11" s="36" customFormat="1" ht="16.5" hidden="1" customHeight="1" x14ac:dyDescent="0.25">
      <c r="A92" s="205" t="s">
        <v>65</v>
      </c>
      <c r="B92" s="237"/>
      <c r="C92" s="238"/>
      <c r="D92" s="184"/>
      <c r="E92" s="185"/>
      <c r="F92" s="184"/>
      <c r="G92" s="185"/>
      <c r="H92" s="12"/>
      <c r="I92" s="202"/>
      <c r="J92" s="203"/>
      <c r="K92" s="204"/>
    </row>
    <row r="93" spans="1:11" s="36" customFormat="1" ht="16.5" hidden="1" customHeight="1" x14ac:dyDescent="0.25">
      <c r="A93" s="205" t="s">
        <v>66</v>
      </c>
      <c r="B93" s="206"/>
      <c r="C93" s="207"/>
      <c r="D93" s="184"/>
      <c r="E93" s="185"/>
      <c r="F93" s="184"/>
      <c r="G93" s="185"/>
      <c r="H93" s="12"/>
      <c r="I93" s="202"/>
      <c r="J93" s="203"/>
      <c r="K93" s="204"/>
    </row>
    <row r="94" spans="1:11" s="36" customFormat="1" ht="16.5" hidden="1" customHeight="1" x14ac:dyDescent="0.25">
      <c r="A94" s="205" t="s">
        <v>67</v>
      </c>
      <c r="B94" s="206"/>
      <c r="C94" s="207"/>
      <c r="D94" s="184"/>
      <c r="E94" s="185"/>
      <c r="F94" s="184"/>
      <c r="G94" s="185"/>
      <c r="H94" s="12"/>
      <c r="I94" s="202"/>
      <c r="J94" s="203"/>
      <c r="K94" s="204"/>
    </row>
    <row r="95" spans="1:11" s="36" customFormat="1" ht="16.5" hidden="1" customHeight="1" x14ac:dyDescent="0.25">
      <c r="A95" s="205" t="s">
        <v>68</v>
      </c>
      <c r="B95" s="206"/>
      <c r="C95" s="207"/>
      <c r="D95" s="184"/>
      <c r="E95" s="185"/>
      <c r="F95" s="184"/>
      <c r="G95" s="185"/>
      <c r="H95" s="12"/>
      <c r="I95" s="202"/>
      <c r="J95" s="203"/>
      <c r="K95" s="204"/>
    </row>
    <row r="96" spans="1:11" s="36" customFormat="1" ht="16.5" hidden="1" customHeight="1" x14ac:dyDescent="0.25">
      <c r="A96" s="205" t="s">
        <v>55</v>
      </c>
      <c r="B96" s="206"/>
      <c r="C96" s="207"/>
      <c r="D96" s="184"/>
      <c r="E96" s="185"/>
      <c r="F96" s="184"/>
      <c r="G96" s="185"/>
      <c r="H96" s="12"/>
      <c r="I96" s="202"/>
      <c r="J96" s="203"/>
      <c r="K96" s="204"/>
    </row>
    <row r="97" spans="1:11" s="3" customFormat="1" x14ac:dyDescent="0.25">
      <c r="A97" s="229" t="s">
        <v>11</v>
      </c>
      <c r="B97" s="229"/>
      <c r="C97" s="229"/>
      <c r="D97" s="230">
        <f>D29+D30+D32+D37+D43+D56+D70+D74+D79+D86</f>
        <v>7099000</v>
      </c>
      <c r="E97" s="231"/>
      <c r="F97" s="264">
        <f>F29+F30+F31+F32+F37+F43+F56+F70+F74+F79+F86</f>
        <v>7099000</v>
      </c>
      <c r="G97" s="265"/>
      <c r="H97" s="54">
        <f>H29+H30+H31+H32+H37+H43+H56+H68+H74+H86</f>
        <v>0</v>
      </c>
      <c r="I97" s="208"/>
      <c r="J97" s="208"/>
      <c r="K97" s="208"/>
    </row>
    <row r="98" spans="1:11" s="3" customFormat="1" x14ac:dyDescent="0.25">
      <c r="A98" s="8"/>
      <c r="B98" s="8"/>
      <c r="C98" s="8"/>
      <c r="D98" s="48"/>
      <c r="E98" s="48"/>
      <c r="F98" s="9"/>
      <c r="G98" s="9"/>
      <c r="H98" s="9"/>
      <c r="I98" s="10"/>
      <c r="J98" s="10"/>
      <c r="K98" s="10"/>
    </row>
    <row r="99" spans="1:11" s="3" customFormat="1" x14ac:dyDescent="0.25">
      <c r="A99" s="8"/>
      <c r="B99" s="8"/>
      <c r="C99" s="8"/>
      <c r="D99" s="48"/>
      <c r="E99" s="48"/>
      <c r="F99" s="9"/>
      <c r="G99" s="9"/>
      <c r="H99" s="9"/>
      <c r="I99" s="10"/>
      <c r="J99" s="10"/>
      <c r="K99" s="10"/>
    </row>
    <row r="100" spans="1:11" ht="16.5" customHeight="1" x14ac:dyDescent="0.25">
      <c r="A100" s="326" t="s">
        <v>46</v>
      </c>
      <c r="B100" s="326"/>
      <c r="C100" s="326"/>
      <c r="D100" s="326"/>
      <c r="E100" s="326"/>
      <c r="F100" s="326"/>
      <c r="G100" s="326"/>
      <c r="H100" s="326"/>
      <c r="I100" s="326"/>
      <c r="J100" s="326"/>
      <c r="K100" s="326"/>
    </row>
    <row r="102" spans="1:11" x14ac:dyDescent="0.25">
      <c r="A102" s="208"/>
      <c r="B102" s="208"/>
      <c r="C102" s="208"/>
      <c r="D102" s="247" t="s">
        <v>5</v>
      </c>
      <c r="E102" s="247"/>
      <c r="F102" s="248" t="s">
        <v>6</v>
      </c>
      <c r="G102" s="248"/>
      <c r="H102" s="51" t="s">
        <v>14</v>
      </c>
      <c r="I102" s="249" t="s">
        <v>13</v>
      </c>
      <c r="J102" s="250"/>
      <c r="K102" s="251"/>
    </row>
    <row r="103" spans="1:11" ht="21" hidden="1" customHeight="1" x14ac:dyDescent="0.25">
      <c r="A103" s="333" t="s">
        <v>15</v>
      </c>
      <c r="B103" s="333"/>
      <c r="C103" s="333"/>
      <c r="D103" s="210"/>
      <c r="E103" s="211"/>
      <c r="F103" s="200">
        <f>D103+H103</f>
        <v>0</v>
      </c>
      <c r="G103" s="201"/>
      <c r="H103" s="30"/>
      <c r="I103" s="245"/>
      <c r="J103" s="246"/>
      <c r="K103" s="246"/>
    </row>
    <row r="104" spans="1:11" ht="28.5" hidden="1" customHeight="1" x14ac:dyDescent="0.25">
      <c r="A104" s="327" t="s">
        <v>16</v>
      </c>
      <c r="B104" s="328"/>
      <c r="C104" s="329"/>
      <c r="D104" s="210"/>
      <c r="E104" s="211"/>
      <c r="F104" s="200">
        <f>D104+H104</f>
        <v>0</v>
      </c>
      <c r="G104" s="201"/>
      <c r="H104" s="30"/>
      <c r="I104" s="330"/>
      <c r="J104" s="331"/>
      <c r="K104" s="332"/>
    </row>
    <row r="105" spans="1:11" ht="16.5" customHeight="1" x14ac:dyDescent="0.25">
      <c r="A105" s="197" t="s">
        <v>25</v>
      </c>
      <c r="B105" s="198"/>
      <c r="C105" s="199"/>
      <c r="D105" s="210">
        <f>SUM(D106:E107)</f>
        <v>6662.66</v>
      </c>
      <c r="E105" s="235"/>
      <c r="F105" s="200">
        <f t="shared" ref="F105" si="6">D105+H105</f>
        <v>6662.66</v>
      </c>
      <c r="G105" s="236"/>
      <c r="H105" s="52">
        <f>SUM(H106:H106)</f>
        <v>0</v>
      </c>
      <c r="I105" s="188"/>
      <c r="J105" s="189"/>
      <c r="K105" s="190"/>
    </row>
    <row r="106" spans="1:11" ht="16.5" customHeight="1" x14ac:dyDescent="0.25">
      <c r="A106" s="181" t="s">
        <v>43</v>
      </c>
      <c r="B106" s="182"/>
      <c r="C106" s="183"/>
      <c r="D106" s="184">
        <v>5319.76</v>
      </c>
      <c r="E106" s="185"/>
      <c r="F106" s="186">
        <f>D106+H106</f>
        <v>5319.76</v>
      </c>
      <c r="G106" s="209"/>
      <c r="H106" s="11"/>
      <c r="I106" s="212"/>
      <c r="J106" s="213"/>
      <c r="K106" s="214"/>
    </row>
    <row r="107" spans="1:11" ht="16.5" customHeight="1" x14ac:dyDescent="0.25">
      <c r="A107" s="181" t="s">
        <v>24</v>
      </c>
      <c r="B107" s="182"/>
      <c r="C107" s="183"/>
      <c r="D107" s="184">
        <v>1342.9</v>
      </c>
      <c r="E107" s="185"/>
      <c r="F107" s="186">
        <f>D107+H107</f>
        <v>1342.9</v>
      </c>
      <c r="G107" s="209"/>
      <c r="H107" s="11"/>
      <c r="I107" s="212"/>
      <c r="J107" s="213"/>
      <c r="K107" s="214"/>
    </row>
    <row r="108" spans="1:11" ht="16.5" customHeight="1" x14ac:dyDescent="0.25">
      <c r="A108" s="197" t="s">
        <v>26</v>
      </c>
      <c r="B108" s="198"/>
      <c r="C108" s="199"/>
      <c r="D108" s="210">
        <v>30000</v>
      </c>
      <c r="E108" s="211"/>
      <c r="F108" s="200">
        <f>D108+H108</f>
        <v>30000</v>
      </c>
      <c r="G108" s="201"/>
      <c r="H108" s="35"/>
      <c r="I108" s="212"/>
      <c r="J108" s="213"/>
      <c r="K108" s="214"/>
    </row>
    <row r="109" spans="1:11" ht="16.5" customHeight="1" x14ac:dyDescent="0.25">
      <c r="A109" s="197" t="s">
        <v>20</v>
      </c>
      <c r="B109" s="198"/>
      <c r="C109" s="199"/>
      <c r="D109" s="210">
        <f>SUM(D110:E114)</f>
        <v>52000</v>
      </c>
      <c r="E109" s="211"/>
      <c r="F109" s="200">
        <f t="shared" ref="F109:F118" si="7">D109+H109</f>
        <v>52000</v>
      </c>
      <c r="G109" s="201"/>
      <c r="H109" s="52">
        <f>SUM(H111:H111)</f>
        <v>0</v>
      </c>
      <c r="I109" s="208"/>
      <c r="J109" s="208"/>
      <c r="K109" s="208"/>
    </row>
    <row r="110" spans="1:11" s="3" customFormat="1" ht="16.5" customHeight="1" x14ac:dyDescent="0.25">
      <c r="A110" s="181" t="s">
        <v>71</v>
      </c>
      <c r="B110" s="182"/>
      <c r="C110" s="183"/>
      <c r="D110" s="184">
        <v>12000</v>
      </c>
      <c r="E110" s="185"/>
      <c r="F110" s="186">
        <f t="shared" si="7"/>
        <v>12000</v>
      </c>
      <c r="G110" s="187"/>
      <c r="H110" s="7"/>
      <c r="I110" s="188"/>
      <c r="J110" s="189"/>
      <c r="K110" s="190"/>
    </row>
    <row r="111" spans="1:11" s="3" customFormat="1" ht="16.5" customHeight="1" x14ac:dyDescent="0.25">
      <c r="A111" s="181" t="s">
        <v>73</v>
      </c>
      <c r="B111" s="182"/>
      <c r="C111" s="183"/>
      <c r="D111" s="184">
        <v>1500</v>
      </c>
      <c r="E111" s="185"/>
      <c r="F111" s="186">
        <f t="shared" si="7"/>
        <v>1500</v>
      </c>
      <c r="G111" s="187"/>
      <c r="H111" s="7"/>
      <c r="I111" s="188"/>
      <c r="J111" s="189"/>
      <c r="K111" s="190"/>
    </row>
    <row r="112" spans="1:11" s="3" customFormat="1" ht="16.5" customHeight="1" x14ac:dyDescent="0.25">
      <c r="A112" s="181" t="s">
        <v>74</v>
      </c>
      <c r="B112" s="182"/>
      <c r="C112" s="183"/>
      <c r="D112" s="184">
        <v>7500</v>
      </c>
      <c r="E112" s="185"/>
      <c r="F112" s="186">
        <f t="shared" si="7"/>
        <v>7500</v>
      </c>
      <c r="G112" s="187"/>
      <c r="H112" s="7"/>
      <c r="I112" s="188"/>
      <c r="J112" s="189"/>
      <c r="K112" s="190"/>
    </row>
    <row r="113" spans="1:11" s="3" customFormat="1" ht="16.5" customHeight="1" x14ac:dyDescent="0.25">
      <c r="A113" s="181" t="s">
        <v>105</v>
      </c>
      <c r="B113" s="182"/>
      <c r="C113" s="183"/>
      <c r="D113" s="184">
        <v>10000</v>
      </c>
      <c r="E113" s="185"/>
      <c r="F113" s="186">
        <f t="shared" si="7"/>
        <v>10000</v>
      </c>
      <c r="G113" s="187"/>
      <c r="H113" s="7"/>
      <c r="I113" s="188"/>
      <c r="J113" s="189"/>
      <c r="K113" s="190"/>
    </row>
    <row r="114" spans="1:11" s="3" customFormat="1" ht="16.5" customHeight="1" x14ac:dyDescent="0.25">
      <c r="A114" s="181" t="s">
        <v>106</v>
      </c>
      <c r="B114" s="182"/>
      <c r="C114" s="183"/>
      <c r="D114" s="184">
        <v>21000</v>
      </c>
      <c r="E114" s="185"/>
      <c r="F114" s="186">
        <f t="shared" si="7"/>
        <v>21000</v>
      </c>
      <c r="G114" s="187"/>
      <c r="H114" s="7"/>
      <c r="I114" s="188"/>
      <c r="J114" s="189"/>
      <c r="K114" s="190"/>
    </row>
    <row r="115" spans="1:11" ht="16.5" hidden="1" customHeight="1" x14ac:dyDescent="0.25">
      <c r="A115" s="197" t="s">
        <v>58</v>
      </c>
      <c r="B115" s="198"/>
      <c r="C115" s="199"/>
      <c r="D115" s="210">
        <f>D116</f>
        <v>0</v>
      </c>
      <c r="E115" s="211"/>
      <c r="F115" s="200">
        <f t="shared" si="7"/>
        <v>0</v>
      </c>
      <c r="G115" s="201"/>
      <c r="H115" s="52">
        <f>SUM(H116:H116)</f>
        <v>0</v>
      </c>
      <c r="I115" s="208"/>
      <c r="J115" s="208"/>
      <c r="K115" s="208"/>
    </row>
    <row r="116" spans="1:11" s="3" customFormat="1" ht="16.5" hidden="1" customHeight="1" x14ac:dyDescent="0.25">
      <c r="A116" s="181" t="s">
        <v>72</v>
      </c>
      <c r="B116" s="182"/>
      <c r="C116" s="183"/>
      <c r="D116" s="184"/>
      <c r="E116" s="185"/>
      <c r="F116" s="186">
        <f t="shared" si="7"/>
        <v>0</v>
      </c>
      <c r="G116" s="187"/>
      <c r="H116" s="7"/>
      <c r="I116" s="188"/>
      <c r="J116" s="189"/>
      <c r="K116" s="190"/>
    </row>
    <row r="117" spans="1:11" s="33" customFormat="1" ht="32.25" hidden="1" customHeight="1" x14ac:dyDescent="0.25">
      <c r="A117" s="232" t="s">
        <v>36</v>
      </c>
      <c r="B117" s="243"/>
      <c r="C117" s="244"/>
      <c r="D117" s="239">
        <f>D118</f>
        <v>0</v>
      </c>
      <c r="E117" s="334"/>
      <c r="F117" s="241">
        <f t="shared" si="7"/>
        <v>0</v>
      </c>
      <c r="G117" s="242"/>
      <c r="H117" s="35">
        <f>H119</f>
        <v>0</v>
      </c>
      <c r="I117" s="276"/>
      <c r="J117" s="277"/>
      <c r="K117" s="278"/>
    </row>
    <row r="118" spans="1:11" s="3" customFormat="1" ht="16.5" hidden="1" customHeight="1" x14ac:dyDescent="0.25">
      <c r="A118" s="181" t="s">
        <v>69</v>
      </c>
      <c r="B118" s="182"/>
      <c r="C118" s="183"/>
      <c r="D118" s="184"/>
      <c r="E118" s="185"/>
      <c r="F118" s="186">
        <f t="shared" si="7"/>
        <v>0</v>
      </c>
      <c r="G118" s="193"/>
      <c r="H118" s="13"/>
      <c r="I118" s="188"/>
      <c r="J118" s="189"/>
      <c r="K118" s="190"/>
    </row>
    <row r="119" spans="1:11" s="3" customFormat="1" ht="64.5" hidden="1" customHeight="1" x14ac:dyDescent="0.25">
      <c r="A119" s="205" t="s">
        <v>52</v>
      </c>
      <c r="B119" s="206"/>
      <c r="C119" s="207"/>
      <c r="D119" s="184">
        <v>21200</v>
      </c>
      <c r="E119" s="185"/>
      <c r="F119" s="186">
        <f>D119</f>
        <v>21200</v>
      </c>
      <c r="G119" s="193"/>
      <c r="H119" s="11"/>
      <c r="I119" s="212"/>
      <c r="J119" s="213"/>
      <c r="K119" s="214"/>
    </row>
    <row r="120" spans="1:11" s="33" customFormat="1" ht="45.75" hidden="1" customHeight="1" x14ac:dyDescent="0.25">
      <c r="A120" s="232" t="s">
        <v>32</v>
      </c>
      <c r="B120" s="233"/>
      <c r="C120" s="234"/>
      <c r="D120" s="239">
        <v>5006.1000000000004</v>
      </c>
      <c r="E120" s="240"/>
      <c r="F120" s="241">
        <f t="shared" ref="F120:F128" si="8">D120+H120</f>
        <v>5006.1000000000004</v>
      </c>
      <c r="G120" s="242"/>
      <c r="H120" s="35"/>
      <c r="I120" s="212"/>
      <c r="J120" s="213"/>
      <c r="K120" s="214"/>
    </row>
    <row r="121" spans="1:11" s="36" customFormat="1" ht="39" hidden="1" customHeight="1" x14ac:dyDescent="0.25">
      <c r="A121" s="252" t="s">
        <v>37</v>
      </c>
      <c r="B121" s="253"/>
      <c r="C121" s="254"/>
      <c r="D121" s="255">
        <f>SUM(D122:E128)</f>
        <v>50300</v>
      </c>
      <c r="E121" s="256"/>
      <c r="F121" s="255">
        <f t="shared" si="8"/>
        <v>50300</v>
      </c>
      <c r="G121" s="256"/>
      <c r="H121" s="12"/>
      <c r="I121" s="202"/>
      <c r="J121" s="203"/>
      <c r="K121" s="204"/>
    </row>
    <row r="122" spans="1:11" s="36" customFormat="1" ht="16.5" hidden="1" customHeight="1" x14ac:dyDescent="0.25">
      <c r="A122" s="205" t="s">
        <v>53</v>
      </c>
      <c r="B122" s="206"/>
      <c r="C122" s="207"/>
      <c r="D122" s="184">
        <v>13440</v>
      </c>
      <c r="E122" s="185"/>
      <c r="F122" s="184">
        <f t="shared" si="8"/>
        <v>13440</v>
      </c>
      <c r="G122" s="185"/>
      <c r="H122" s="12"/>
      <c r="I122" s="202"/>
      <c r="J122" s="203"/>
      <c r="K122" s="204"/>
    </row>
    <row r="123" spans="1:11" s="36" customFormat="1" ht="16.5" hidden="1" customHeight="1" x14ac:dyDescent="0.25">
      <c r="A123" s="205" t="s">
        <v>39</v>
      </c>
      <c r="B123" s="206"/>
      <c r="C123" s="207"/>
      <c r="D123" s="184">
        <v>5600</v>
      </c>
      <c r="E123" s="185"/>
      <c r="F123" s="184">
        <f t="shared" si="8"/>
        <v>5600</v>
      </c>
      <c r="G123" s="185"/>
      <c r="H123" s="12"/>
      <c r="I123" s="202"/>
      <c r="J123" s="203"/>
      <c r="K123" s="204"/>
    </row>
    <row r="124" spans="1:11" s="36" customFormat="1" ht="16.5" hidden="1" customHeight="1" x14ac:dyDescent="0.25">
      <c r="A124" s="205" t="s">
        <v>40</v>
      </c>
      <c r="B124" s="237"/>
      <c r="C124" s="238"/>
      <c r="D124" s="184">
        <v>6720</v>
      </c>
      <c r="E124" s="185"/>
      <c r="F124" s="184">
        <f t="shared" si="8"/>
        <v>6720</v>
      </c>
      <c r="G124" s="185"/>
      <c r="H124" s="12"/>
      <c r="I124" s="202"/>
      <c r="J124" s="203"/>
      <c r="K124" s="204"/>
    </row>
    <row r="125" spans="1:11" s="36" customFormat="1" ht="16.5" hidden="1" customHeight="1" x14ac:dyDescent="0.25">
      <c r="A125" s="205" t="s">
        <v>41</v>
      </c>
      <c r="B125" s="206"/>
      <c r="C125" s="207"/>
      <c r="D125" s="184">
        <v>8960</v>
      </c>
      <c r="E125" s="185"/>
      <c r="F125" s="184">
        <f t="shared" si="8"/>
        <v>8960</v>
      </c>
      <c r="G125" s="185"/>
      <c r="H125" s="12"/>
      <c r="I125" s="202"/>
      <c r="J125" s="203"/>
      <c r="K125" s="204"/>
    </row>
    <row r="126" spans="1:11" s="36" customFormat="1" ht="16.5" hidden="1" customHeight="1" x14ac:dyDescent="0.25">
      <c r="A126" s="205" t="s">
        <v>42</v>
      </c>
      <c r="B126" s="206"/>
      <c r="C126" s="207"/>
      <c r="D126" s="184">
        <v>4480</v>
      </c>
      <c r="E126" s="185"/>
      <c r="F126" s="184">
        <f t="shared" si="8"/>
        <v>4480</v>
      </c>
      <c r="G126" s="185"/>
      <c r="H126" s="12"/>
      <c r="I126" s="202"/>
      <c r="J126" s="203"/>
      <c r="K126" s="204"/>
    </row>
    <row r="127" spans="1:11" s="36" customFormat="1" ht="16.5" hidden="1" customHeight="1" x14ac:dyDescent="0.25">
      <c r="A127" s="205" t="s">
        <v>54</v>
      </c>
      <c r="B127" s="206"/>
      <c r="C127" s="207"/>
      <c r="D127" s="184">
        <v>600</v>
      </c>
      <c r="E127" s="185"/>
      <c r="F127" s="184">
        <f t="shared" si="8"/>
        <v>600</v>
      </c>
      <c r="G127" s="185"/>
      <c r="H127" s="12"/>
      <c r="I127" s="202"/>
      <c r="J127" s="203"/>
      <c r="K127" s="204"/>
    </row>
    <row r="128" spans="1:11" s="36" customFormat="1" ht="16.5" hidden="1" customHeight="1" x14ac:dyDescent="0.25">
      <c r="A128" s="205" t="s">
        <v>55</v>
      </c>
      <c r="B128" s="206"/>
      <c r="C128" s="207"/>
      <c r="D128" s="184">
        <v>10500</v>
      </c>
      <c r="E128" s="185"/>
      <c r="F128" s="184">
        <f t="shared" si="8"/>
        <v>10500</v>
      </c>
      <c r="G128" s="185"/>
      <c r="H128" s="12"/>
      <c r="I128" s="202"/>
      <c r="J128" s="203"/>
      <c r="K128" s="204"/>
    </row>
    <row r="129" spans="1:11" x14ac:dyDescent="0.25">
      <c r="A129" s="229" t="s">
        <v>11</v>
      </c>
      <c r="B129" s="229"/>
      <c r="C129" s="229"/>
      <c r="D129" s="230">
        <f>D103+D104+D105+D108+D109+D115+D117</f>
        <v>88662.66</v>
      </c>
      <c r="E129" s="231"/>
      <c r="F129" s="264">
        <f>F103+F104+F105+F108+F109+F115+F117</f>
        <v>88662.66</v>
      </c>
      <c r="G129" s="265"/>
      <c r="H129" s="54">
        <f>H103+H104+H105+H108+H109+H115+H118+H121</f>
        <v>0</v>
      </c>
      <c r="I129" s="208"/>
      <c r="J129" s="208"/>
      <c r="K129" s="208"/>
    </row>
    <row r="130" spans="1:11" ht="12" customHeight="1" x14ac:dyDescent="0.25">
      <c r="A130" s="59"/>
      <c r="B130" s="59"/>
      <c r="C130" s="59"/>
      <c r="D130" s="49"/>
      <c r="E130" s="49"/>
      <c r="F130" s="59"/>
      <c r="G130" s="59"/>
      <c r="H130" s="59"/>
      <c r="I130" s="59"/>
      <c r="J130" s="59"/>
      <c r="K130" s="59"/>
    </row>
    <row r="131" spans="1:11" ht="12" customHeight="1" x14ac:dyDescent="0.25">
      <c r="A131" s="59"/>
      <c r="B131" s="59"/>
      <c r="C131" s="59"/>
      <c r="D131" s="49"/>
      <c r="E131" s="49"/>
      <c r="F131" s="59"/>
      <c r="G131" s="59"/>
      <c r="H131" s="59"/>
      <c r="I131" s="59"/>
      <c r="J131" s="59"/>
      <c r="K131" s="59"/>
    </row>
    <row r="132" spans="1:11" x14ac:dyDescent="0.25">
      <c r="A132" s="325" t="s">
        <v>47</v>
      </c>
      <c r="B132" s="325"/>
      <c r="C132" s="325"/>
      <c r="D132" s="325"/>
      <c r="E132" s="325"/>
      <c r="F132" s="325"/>
      <c r="G132" s="325"/>
      <c r="H132" s="325"/>
      <c r="I132" s="325"/>
      <c r="J132" s="325"/>
      <c r="K132" s="325"/>
    </row>
    <row r="133" spans="1:11" ht="8.25" customHeight="1" x14ac:dyDescent="0.25">
      <c r="A133" s="269"/>
      <c r="B133" s="269"/>
      <c r="C133" s="269"/>
      <c r="D133" s="269"/>
      <c r="E133" s="269"/>
      <c r="F133" s="269"/>
      <c r="G133" s="269"/>
      <c r="H133" s="269"/>
      <c r="I133" s="269"/>
      <c r="J133" s="269"/>
      <c r="K133" s="269"/>
    </row>
    <row r="134" spans="1:11" x14ac:dyDescent="0.25">
      <c r="A134" s="208"/>
      <c r="B134" s="208"/>
      <c r="C134" s="208"/>
      <c r="D134" s="247" t="s">
        <v>5</v>
      </c>
      <c r="E134" s="247"/>
      <c r="F134" s="248" t="s">
        <v>6</v>
      </c>
      <c r="G134" s="248"/>
      <c r="H134" s="51" t="s">
        <v>14</v>
      </c>
      <c r="I134" s="249" t="s">
        <v>13</v>
      </c>
      <c r="J134" s="250"/>
      <c r="K134" s="251"/>
    </row>
    <row r="135" spans="1:11" s="33" customFormat="1" ht="16.5" customHeight="1" x14ac:dyDescent="0.25">
      <c r="A135" s="197" t="s">
        <v>19</v>
      </c>
      <c r="B135" s="198"/>
      <c r="C135" s="199"/>
      <c r="D135" s="210">
        <f>SUM(D136:E140)</f>
        <v>1848213.93</v>
      </c>
      <c r="E135" s="211"/>
      <c r="F135" s="200">
        <f>SUM(F136:G140)</f>
        <v>1848213.93</v>
      </c>
      <c r="G135" s="201"/>
      <c r="H135" s="35"/>
      <c r="I135" s="194"/>
      <c r="J135" s="195"/>
      <c r="K135" s="196"/>
    </row>
    <row r="136" spans="1:11" s="33" customFormat="1" ht="30" customHeight="1" x14ac:dyDescent="0.25">
      <c r="A136" s="181" t="s">
        <v>107</v>
      </c>
      <c r="B136" s="266"/>
      <c r="C136" s="267"/>
      <c r="D136" s="184">
        <v>99743</v>
      </c>
      <c r="E136" s="268"/>
      <c r="F136" s="186">
        <f>D136+H136</f>
        <v>99743</v>
      </c>
      <c r="G136" s="193"/>
      <c r="H136" s="16"/>
      <c r="I136" s="261"/>
      <c r="J136" s="262"/>
      <c r="K136" s="263"/>
    </row>
    <row r="137" spans="1:11" s="33" customFormat="1" ht="30" customHeight="1" x14ac:dyDescent="0.25">
      <c r="A137" s="181" t="s">
        <v>108</v>
      </c>
      <c r="B137" s="191"/>
      <c r="C137" s="192"/>
      <c r="D137" s="184">
        <v>50614</v>
      </c>
      <c r="E137" s="185"/>
      <c r="F137" s="186">
        <f t="shared" ref="F137:F140" si="9">D137+H137</f>
        <v>50614</v>
      </c>
      <c r="G137" s="193"/>
      <c r="H137" s="16"/>
      <c r="I137" s="194"/>
      <c r="J137" s="195"/>
      <c r="K137" s="196"/>
    </row>
    <row r="138" spans="1:11" s="33" customFormat="1" ht="30" customHeight="1" x14ac:dyDescent="0.25">
      <c r="A138" s="181" t="s">
        <v>109</v>
      </c>
      <c r="B138" s="191"/>
      <c r="C138" s="192"/>
      <c r="D138" s="184">
        <v>99900</v>
      </c>
      <c r="E138" s="185"/>
      <c r="F138" s="186">
        <f t="shared" si="9"/>
        <v>99900</v>
      </c>
      <c r="G138" s="193"/>
      <c r="H138" s="16"/>
      <c r="I138" s="194"/>
      <c r="J138" s="195"/>
      <c r="K138" s="196"/>
    </row>
    <row r="139" spans="1:11" s="33" customFormat="1" ht="30" customHeight="1" x14ac:dyDescent="0.25">
      <c r="A139" s="181" t="s">
        <v>70</v>
      </c>
      <c r="B139" s="191"/>
      <c r="C139" s="192"/>
      <c r="D139" s="184">
        <v>99743</v>
      </c>
      <c r="E139" s="185"/>
      <c r="F139" s="186">
        <f t="shared" si="9"/>
        <v>99743</v>
      </c>
      <c r="G139" s="193"/>
      <c r="H139" s="16"/>
      <c r="I139" s="194"/>
      <c r="J139" s="195"/>
      <c r="K139" s="196"/>
    </row>
    <row r="140" spans="1:11" s="33" customFormat="1" ht="30" customHeight="1" x14ac:dyDescent="0.25">
      <c r="A140" s="181" t="s">
        <v>117</v>
      </c>
      <c r="B140" s="191"/>
      <c r="C140" s="192"/>
      <c r="D140" s="184">
        <v>1498213.93</v>
      </c>
      <c r="E140" s="185"/>
      <c r="F140" s="186">
        <f t="shared" si="9"/>
        <v>1498213.93</v>
      </c>
      <c r="G140" s="193"/>
      <c r="H140" s="16"/>
      <c r="I140" s="194"/>
      <c r="J140" s="195"/>
      <c r="K140" s="196"/>
    </row>
    <row r="141" spans="1:11" x14ac:dyDescent="0.25">
      <c r="A141" s="229" t="s">
        <v>11</v>
      </c>
      <c r="B141" s="229"/>
      <c r="C141" s="229"/>
      <c r="D141" s="230">
        <f>D135</f>
        <v>1848213.93</v>
      </c>
      <c r="E141" s="231"/>
      <c r="F141" s="264">
        <f>F135</f>
        <v>1848213.93</v>
      </c>
      <c r="G141" s="265"/>
      <c r="H141" s="54"/>
      <c r="I141" s="208"/>
      <c r="J141" s="208"/>
      <c r="K141" s="208"/>
    </row>
    <row r="142" spans="1:11" ht="45" customHeight="1" x14ac:dyDescent="0.25">
      <c r="A142" s="260" t="s">
        <v>27</v>
      </c>
      <c r="B142" s="260"/>
      <c r="C142" s="260"/>
      <c r="D142" s="260"/>
      <c r="E142" s="260"/>
      <c r="F142" s="260"/>
      <c r="G142" s="260"/>
      <c r="H142" s="260"/>
      <c r="I142" s="260"/>
      <c r="J142" s="260"/>
      <c r="K142" s="260"/>
    </row>
    <row r="143" spans="1:11" ht="30.75" customHeight="1" x14ac:dyDescent="0.25">
      <c r="A143" s="260" t="s">
        <v>126</v>
      </c>
      <c r="B143" s="260"/>
      <c r="C143" s="260"/>
      <c r="D143" s="260"/>
      <c r="E143" s="260"/>
      <c r="F143" s="260"/>
      <c r="G143" s="260"/>
      <c r="H143" s="260"/>
      <c r="I143" s="260"/>
      <c r="J143" s="260"/>
      <c r="K143" s="260"/>
    </row>
    <row r="144" spans="1:11" ht="20.25" customHeight="1" x14ac:dyDescent="0.25">
      <c r="A144" s="59"/>
      <c r="B144" s="59"/>
      <c r="C144" s="59"/>
      <c r="D144" s="49"/>
      <c r="E144" s="49"/>
      <c r="F144" s="59"/>
      <c r="G144" s="59"/>
      <c r="H144" s="59"/>
      <c r="I144" s="59"/>
      <c r="J144" s="59"/>
      <c r="K144" s="59"/>
    </row>
    <row r="145" spans="1:11" ht="117.75" customHeight="1" x14ac:dyDescent="0.25">
      <c r="A145" s="260" t="s">
        <v>127</v>
      </c>
      <c r="B145" s="260"/>
      <c r="C145" s="260"/>
      <c r="D145" s="260"/>
      <c r="E145" s="260"/>
      <c r="F145" s="260"/>
      <c r="G145" s="260"/>
      <c r="H145" s="260"/>
      <c r="I145" s="260"/>
      <c r="J145" s="260"/>
      <c r="K145" s="260"/>
    </row>
    <row r="146" spans="1:11" x14ac:dyDescent="0.25">
      <c r="A146" s="269"/>
      <c r="B146" s="269"/>
      <c r="C146" s="269"/>
      <c r="D146" s="269"/>
      <c r="E146" s="269"/>
      <c r="F146" s="269"/>
      <c r="G146" s="269"/>
      <c r="H146" s="269"/>
      <c r="I146" s="269"/>
      <c r="J146" s="269"/>
      <c r="K146" s="269"/>
    </row>
    <row r="147" spans="1:11" x14ac:dyDescent="0.25">
      <c r="A147" s="269"/>
      <c r="B147" s="269"/>
      <c r="C147" s="269"/>
      <c r="D147" s="269"/>
      <c r="E147" s="269"/>
      <c r="F147" s="269"/>
      <c r="G147" s="269"/>
      <c r="H147" s="269"/>
      <c r="I147" s="269"/>
      <c r="J147" s="269"/>
      <c r="K147" s="269"/>
    </row>
    <row r="148" spans="1:11" x14ac:dyDescent="0.25">
      <c r="A148" s="269"/>
      <c r="B148" s="269"/>
      <c r="C148" s="269"/>
      <c r="D148" s="269"/>
      <c r="E148" s="269"/>
      <c r="F148" s="269"/>
      <c r="G148" s="269"/>
      <c r="H148" s="269"/>
      <c r="I148" s="269"/>
      <c r="J148" s="269"/>
      <c r="K148" s="269"/>
    </row>
    <row r="149" spans="1:11" x14ac:dyDescent="0.25">
      <c r="A149" s="269"/>
      <c r="B149" s="269"/>
      <c r="C149" s="269"/>
      <c r="D149" s="269"/>
      <c r="E149" s="269"/>
      <c r="F149" s="269"/>
      <c r="G149" s="269"/>
      <c r="H149" s="269"/>
      <c r="I149" s="269"/>
      <c r="J149" s="269"/>
      <c r="K149" s="269"/>
    </row>
    <row r="150" spans="1:11" x14ac:dyDescent="0.25">
      <c r="A150" s="269"/>
      <c r="B150" s="269"/>
      <c r="C150" s="269"/>
      <c r="D150" s="269"/>
      <c r="E150" s="269"/>
      <c r="F150" s="269"/>
      <c r="G150" s="269"/>
      <c r="H150" s="269"/>
      <c r="I150" s="269"/>
      <c r="J150" s="269"/>
      <c r="K150" s="269"/>
    </row>
    <row r="151" spans="1:11" x14ac:dyDescent="0.25">
      <c r="A151" s="269"/>
      <c r="B151" s="269"/>
      <c r="C151" s="269"/>
      <c r="D151" s="269"/>
      <c r="E151" s="269"/>
      <c r="F151" s="269"/>
      <c r="G151" s="269"/>
      <c r="H151" s="269"/>
      <c r="I151" s="269"/>
      <c r="J151" s="269"/>
      <c r="K151" s="269"/>
    </row>
    <row r="152" spans="1:11" x14ac:dyDescent="0.25">
      <c r="A152" s="269"/>
      <c r="B152" s="269"/>
      <c r="C152" s="269"/>
      <c r="D152" s="269"/>
      <c r="E152" s="269"/>
      <c r="F152" s="269"/>
      <c r="G152" s="269"/>
      <c r="H152" s="269"/>
      <c r="I152" s="269"/>
      <c r="J152" s="269"/>
      <c r="K152" s="269"/>
    </row>
    <row r="153" spans="1:11" x14ac:dyDescent="0.25">
      <c r="A153" s="269"/>
      <c r="B153" s="269"/>
      <c r="C153" s="269"/>
      <c r="D153" s="269"/>
      <c r="E153" s="269"/>
      <c r="F153" s="269"/>
      <c r="G153" s="269"/>
      <c r="H153" s="269"/>
      <c r="I153" s="269"/>
      <c r="J153" s="269"/>
      <c r="K153" s="269"/>
    </row>
    <row r="154" spans="1:11" x14ac:dyDescent="0.25">
      <c r="A154" s="269"/>
      <c r="B154" s="269"/>
      <c r="C154" s="269"/>
      <c r="D154" s="269"/>
      <c r="E154" s="269"/>
      <c r="F154" s="269"/>
      <c r="G154" s="269"/>
      <c r="H154" s="269"/>
      <c r="I154" s="269"/>
      <c r="J154" s="269"/>
      <c r="K154" s="269"/>
    </row>
  </sheetData>
  <mergeCells count="476">
    <mergeCell ref="A150:K150"/>
    <mergeCell ref="A151:K151"/>
    <mergeCell ref="A152:K152"/>
    <mergeCell ref="A153:K153"/>
    <mergeCell ref="A154:K154"/>
    <mergeCell ref="A31:C31"/>
    <mergeCell ref="D31:E31"/>
    <mergeCell ref="F31:G31"/>
    <mergeCell ref="I29:K31"/>
    <mergeCell ref="A145:K145"/>
    <mergeCell ref="A146:K146"/>
    <mergeCell ref="A147:K147"/>
    <mergeCell ref="A148:K148"/>
    <mergeCell ref="A149:K149"/>
    <mergeCell ref="A141:C141"/>
    <mergeCell ref="D141:E141"/>
    <mergeCell ref="F141:G141"/>
    <mergeCell ref="I141:K141"/>
    <mergeCell ref="A142:K142"/>
    <mergeCell ref="A143:K143"/>
    <mergeCell ref="A139:C139"/>
    <mergeCell ref="D139:E139"/>
    <mergeCell ref="F139:G139"/>
    <mergeCell ref="I139:K139"/>
    <mergeCell ref="A140:C140"/>
    <mergeCell ref="D140:E140"/>
    <mergeCell ref="F140:G140"/>
    <mergeCell ref="I140:K140"/>
    <mergeCell ref="A137:C137"/>
    <mergeCell ref="D137:E137"/>
    <mergeCell ref="F137:G137"/>
    <mergeCell ref="I137:K137"/>
    <mergeCell ref="A138:C138"/>
    <mergeCell ref="D138:E138"/>
    <mergeCell ref="F138:G138"/>
    <mergeCell ref="I138:K138"/>
    <mergeCell ref="A135:C135"/>
    <mergeCell ref="D135:E135"/>
    <mergeCell ref="F135:G135"/>
    <mergeCell ref="I135:K135"/>
    <mergeCell ref="A136:C136"/>
    <mergeCell ref="D136:E136"/>
    <mergeCell ref="F136:G136"/>
    <mergeCell ref="I136:K136"/>
    <mergeCell ref="A132:K132"/>
    <mergeCell ref="A133:K133"/>
    <mergeCell ref="A134:C134"/>
    <mergeCell ref="D134:E134"/>
    <mergeCell ref="F134:G134"/>
    <mergeCell ref="I134:K134"/>
    <mergeCell ref="A128:C128"/>
    <mergeCell ref="D128:E128"/>
    <mergeCell ref="F128:G128"/>
    <mergeCell ref="I128:K128"/>
    <mergeCell ref="A129:C129"/>
    <mergeCell ref="D129:E129"/>
    <mergeCell ref="F129:G129"/>
    <mergeCell ref="I129:K129"/>
    <mergeCell ref="A126:C126"/>
    <mergeCell ref="D126:E126"/>
    <mergeCell ref="F126:G126"/>
    <mergeCell ref="I126:K126"/>
    <mergeCell ref="A127:C127"/>
    <mergeCell ref="D127:E127"/>
    <mergeCell ref="F127:G127"/>
    <mergeCell ref="I127:K127"/>
    <mergeCell ref="A124:C124"/>
    <mergeCell ref="D124:E124"/>
    <mergeCell ref="F124:G124"/>
    <mergeCell ref="I124:K124"/>
    <mergeCell ref="A125:C125"/>
    <mergeCell ref="D125:E125"/>
    <mergeCell ref="F125:G125"/>
    <mergeCell ref="I125:K125"/>
    <mergeCell ref="A122:C122"/>
    <mergeCell ref="D122:E122"/>
    <mergeCell ref="F122:G122"/>
    <mergeCell ref="I122:K122"/>
    <mergeCell ref="A123:C123"/>
    <mergeCell ref="D123:E123"/>
    <mergeCell ref="F123:G123"/>
    <mergeCell ref="I123:K123"/>
    <mergeCell ref="A120:C120"/>
    <mergeCell ref="D120:E120"/>
    <mergeCell ref="F120:G120"/>
    <mergeCell ref="I120:K120"/>
    <mergeCell ref="A121:C121"/>
    <mergeCell ref="D121:E121"/>
    <mergeCell ref="F121:G121"/>
    <mergeCell ref="I121:K121"/>
    <mergeCell ref="A118:C118"/>
    <mergeCell ref="D118:E118"/>
    <mergeCell ref="F118:G118"/>
    <mergeCell ref="I118:K118"/>
    <mergeCell ref="A119:C119"/>
    <mergeCell ref="D119:E119"/>
    <mergeCell ref="F119:G119"/>
    <mergeCell ref="I119:K119"/>
    <mergeCell ref="A116:C116"/>
    <mergeCell ref="D116:E116"/>
    <mergeCell ref="F116:G116"/>
    <mergeCell ref="I116:K116"/>
    <mergeCell ref="A117:C117"/>
    <mergeCell ref="D117:E117"/>
    <mergeCell ref="F117:G117"/>
    <mergeCell ref="I117:K117"/>
    <mergeCell ref="A114:C114"/>
    <mergeCell ref="D114:E114"/>
    <mergeCell ref="F114:G114"/>
    <mergeCell ref="I114:K114"/>
    <mergeCell ref="A115:C115"/>
    <mergeCell ref="D115:E115"/>
    <mergeCell ref="F115:G115"/>
    <mergeCell ref="I115:K115"/>
    <mergeCell ref="A112:C112"/>
    <mergeCell ref="D112:E112"/>
    <mergeCell ref="F112:G112"/>
    <mergeCell ref="I112:K112"/>
    <mergeCell ref="A113:C113"/>
    <mergeCell ref="D113:E113"/>
    <mergeCell ref="F113:G113"/>
    <mergeCell ref="I113:K113"/>
    <mergeCell ref="A110:C110"/>
    <mergeCell ref="D110:E110"/>
    <mergeCell ref="F110:G110"/>
    <mergeCell ref="I110:K110"/>
    <mergeCell ref="A111:C111"/>
    <mergeCell ref="D111:E111"/>
    <mergeCell ref="F111:G111"/>
    <mergeCell ref="I111:K111"/>
    <mergeCell ref="A108:C108"/>
    <mergeCell ref="D108:E108"/>
    <mergeCell ref="F108:G108"/>
    <mergeCell ref="I108:K108"/>
    <mergeCell ref="A109:C109"/>
    <mergeCell ref="D109:E109"/>
    <mergeCell ref="F109:G109"/>
    <mergeCell ref="I109:K109"/>
    <mergeCell ref="A106:C106"/>
    <mergeCell ref="D106:E106"/>
    <mergeCell ref="F106:G106"/>
    <mergeCell ref="I106:K106"/>
    <mergeCell ref="A107:C107"/>
    <mergeCell ref="D107:E107"/>
    <mergeCell ref="F107:G107"/>
    <mergeCell ref="I107:K107"/>
    <mergeCell ref="A104:C104"/>
    <mergeCell ref="D104:E104"/>
    <mergeCell ref="F104:G104"/>
    <mergeCell ref="I104:K104"/>
    <mergeCell ref="A105:C105"/>
    <mergeCell ref="D105:E105"/>
    <mergeCell ref="F105:G105"/>
    <mergeCell ref="I105:K105"/>
    <mergeCell ref="A100:K100"/>
    <mergeCell ref="A102:C102"/>
    <mergeCell ref="D102:E102"/>
    <mergeCell ref="F102:G102"/>
    <mergeCell ref="I102:K102"/>
    <mergeCell ref="A103:C103"/>
    <mergeCell ref="D103:E103"/>
    <mergeCell ref="F103:G103"/>
    <mergeCell ref="I103:K103"/>
    <mergeCell ref="A96:C96"/>
    <mergeCell ref="D96:E96"/>
    <mergeCell ref="F96:G96"/>
    <mergeCell ref="I96:K96"/>
    <mergeCell ref="A97:C97"/>
    <mergeCell ref="D97:E97"/>
    <mergeCell ref="F97:G97"/>
    <mergeCell ref="I97:K97"/>
    <mergeCell ref="A94:C94"/>
    <mergeCell ref="D94:E94"/>
    <mergeCell ref="F94:G94"/>
    <mergeCell ref="I94:K94"/>
    <mergeCell ref="A95:C95"/>
    <mergeCell ref="D95:E95"/>
    <mergeCell ref="F95:G95"/>
    <mergeCell ref="I95:K95"/>
    <mergeCell ref="A92:C92"/>
    <mergeCell ref="D92:E92"/>
    <mergeCell ref="F92:G92"/>
    <mergeCell ref="I92:K92"/>
    <mergeCell ref="A93:C93"/>
    <mergeCell ref="D93:E93"/>
    <mergeCell ref="F93:G93"/>
    <mergeCell ref="I93:K93"/>
    <mergeCell ref="A90:C90"/>
    <mergeCell ref="D90:E90"/>
    <mergeCell ref="F90:G90"/>
    <mergeCell ref="I90:K90"/>
    <mergeCell ref="A91:C91"/>
    <mergeCell ref="D91:E91"/>
    <mergeCell ref="F91:G91"/>
    <mergeCell ref="I91:K91"/>
    <mergeCell ref="A88:C88"/>
    <mergeCell ref="D88:E88"/>
    <mergeCell ref="F88:G88"/>
    <mergeCell ref="I88:K88"/>
    <mergeCell ref="A89:C89"/>
    <mergeCell ref="D89:E89"/>
    <mergeCell ref="F89:G89"/>
    <mergeCell ref="I89:K89"/>
    <mergeCell ref="A86:C86"/>
    <mergeCell ref="D86:E86"/>
    <mergeCell ref="F86:G86"/>
    <mergeCell ref="I86:K86"/>
    <mergeCell ref="A87:C87"/>
    <mergeCell ref="D87:E87"/>
    <mergeCell ref="F87:G87"/>
    <mergeCell ref="I87:K87"/>
    <mergeCell ref="A84:C84"/>
    <mergeCell ref="D84:E84"/>
    <mergeCell ref="F84:G84"/>
    <mergeCell ref="I84:K84"/>
    <mergeCell ref="A85:C85"/>
    <mergeCell ref="D85:E85"/>
    <mergeCell ref="F85:G85"/>
    <mergeCell ref="I85:K85"/>
    <mergeCell ref="A82:C82"/>
    <mergeCell ref="D82:E82"/>
    <mergeCell ref="F82:G82"/>
    <mergeCell ref="I82:K82"/>
    <mergeCell ref="A83:C83"/>
    <mergeCell ref="D83:E83"/>
    <mergeCell ref="F83:G83"/>
    <mergeCell ref="I83:K83"/>
    <mergeCell ref="A80:C80"/>
    <mergeCell ref="D80:E80"/>
    <mergeCell ref="F80:G80"/>
    <mergeCell ref="I80:K80"/>
    <mergeCell ref="A81:C81"/>
    <mergeCell ref="D81:E81"/>
    <mergeCell ref="F81:G81"/>
    <mergeCell ref="I81:K81"/>
    <mergeCell ref="A78:C78"/>
    <mergeCell ref="D78:E78"/>
    <mergeCell ref="F78:G78"/>
    <mergeCell ref="I78:K78"/>
    <mergeCell ref="A79:C79"/>
    <mergeCell ref="D79:E79"/>
    <mergeCell ref="F79:G79"/>
    <mergeCell ref="I79:K79"/>
    <mergeCell ref="A76:C76"/>
    <mergeCell ref="D76:E76"/>
    <mergeCell ref="F76:G76"/>
    <mergeCell ref="I76:K76"/>
    <mergeCell ref="A77:C77"/>
    <mergeCell ref="D77:E77"/>
    <mergeCell ref="F77:G77"/>
    <mergeCell ref="I77:K77"/>
    <mergeCell ref="A74:C74"/>
    <mergeCell ref="D74:E74"/>
    <mergeCell ref="F74:G74"/>
    <mergeCell ref="I74:K74"/>
    <mergeCell ref="A75:C75"/>
    <mergeCell ref="D75:E75"/>
    <mergeCell ref="F75:G75"/>
    <mergeCell ref="I75:K75"/>
    <mergeCell ref="A72:C72"/>
    <mergeCell ref="D72:E72"/>
    <mergeCell ref="F72:G72"/>
    <mergeCell ref="I72:K72"/>
    <mergeCell ref="A73:C73"/>
    <mergeCell ref="D73:E73"/>
    <mergeCell ref="F73:G73"/>
    <mergeCell ref="I73:K73"/>
    <mergeCell ref="A70:C70"/>
    <mergeCell ref="D70:E70"/>
    <mergeCell ref="F70:G70"/>
    <mergeCell ref="I70:K70"/>
    <mergeCell ref="A71:C71"/>
    <mergeCell ref="D71:E71"/>
    <mergeCell ref="F71:G71"/>
    <mergeCell ref="I71:K71"/>
    <mergeCell ref="A68:C68"/>
    <mergeCell ref="D68:E68"/>
    <mergeCell ref="F68:G68"/>
    <mergeCell ref="I68:K68"/>
    <mergeCell ref="A69:C69"/>
    <mergeCell ref="D69:E69"/>
    <mergeCell ref="F69:G69"/>
    <mergeCell ref="I69:K69"/>
    <mergeCell ref="A66:C66"/>
    <mergeCell ref="D66:E66"/>
    <mergeCell ref="F66:G66"/>
    <mergeCell ref="I66:K66"/>
    <mergeCell ref="A67:C67"/>
    <mergeCell ref="D67:E67"/>
    <mergeCell ref="F67:G67"/>
    <mergeCell ref="I67:K67"/>
    <mergeCell ref="A64:C64"/>
    <mergeCell ref="D64:E64"/>
    <mergeCell ref="F64:G64"/>
    <mergeCell ref="I64:K64"/>
    <mergeCell ref="A65:C65"/>
    <mergeCell ref="D65:E65"/>
    <mergeCell ref="F65:G65"/>
    <mergeCell ref="I65:K65"/>
    <mergeCell ref="A62:C62"/>
    <mergeCell ref="D62:E62"/>
    <mergeCell ref="F62:G62"/>
    <mergeCell ref="I62:K62"/>
    <mergeCell ref="A63:C63"/>
    <mergeCell ref="D63:E63"/>
    <mergeCell ref="F63:G63"/>
    <mergeCell ref="I63:K63"/>
    <mergeCell ref="A60:C60"/>
    <mergeCell ref="D60:E60"/>
    <mergeCell ref="F60:G60"/>
    <mergeCell ref="I60:K60"/>
    <mergeCell ref="A61:C61"/>
    <mergeCell ref="D61:E61"/>
    <mergeCell ref="F61:G61"/>
    <mergeCell ref="I61:K61"/>
    <mergeCell ref="A58:C58"/>
    <mergeCell ref="D58:E58"/>
    <mergeCell ref="F58:G58"/>
    <mergeCell ref="I58:K58"/>
    <mergeCell ref="A59:C59"/>
    <mergeCell ref="D59:E59"/>
    <mergeCell ref="F59:G59"/>
    <mergeCell ref="I59:K59"/>
    <mergeCell ref="A56:C56"/>
    <mergeCell ref="D56:E56"/>
    <mergeCell ref="F56:G56"/>
    <mergeCell ref="I56:K56"/>
    <mergeCell ref="A57:C57"/>
    <mergeCell ref="D57:E57"/>
    <mergeCell ref="F57:G57"/>
    <mergeCell ref="I57:K57"/>
    <mergeCell ref="A54:C54"/>
    <mergeCell ref="D54:E54"/>
    <mergeCell ref="F54:G54"/>
    <mergeCell ref="I54:K54"/>
    <mergeCell ref="A55:C55"/>
    <mergeCell ref="D55:E55"/>
    <mergeCell ref="F55:G55"/>
    <mergeCell ref="I55:K55"/>
    <mergeCell ref="A52:C52"/>
    <mergeCell ref="D52:E52"/>
    <mergeCell ref="F52:G52"/>
    <mergeCell ref="I52:K52"/>
    <mergeCell ref="A53:C53"/>
    <mergeCell ref="D53:E53"/>
    <mergeCell ref="F53:G53"/>
    <mergeCell ref="I53:K53"/>
    <mergeCell ref="A50:C50"/>
    <mergeCell ref="D50:E50"/>
    <mergeCell ref="F50:G50"/>
    <mergeCell ref="I50:K50"/>
    <mergeCell ref="A51:C51"/>
    <mergeCell ref="D51:E51"/>
    <mergeCell ref="F51:G51"/>
    <mergeCell ref="I51:K51"/>
    <mergeCell ref="A48:C48"/>
    <mergeCell ref="D48:E48"/>
    <mergeCell ref="F48:G48"/>
    <mergeCell ref="I48:K48"/>
    <mergeCell ref="A49:C49"/>
    <mergeCell ref="D49:E49"/>
    <mergeCell ref="F49:G49"/>
    <mergeCell ref="I49:K49"/>
    <mergeCell ref="A46:C46"/>
    <mergeCell ref="D46:E46"/>
    <mergeCell ref="F46:G46"/>
    <mergeCell ref="I46:K46"/>
    <mergeCell ref="A47:C47"/>
    <mergeCell ref="D47:E47"/>
    <mergeCell ref="F47:G47"/>
    <mergeCell ref="I47:K47"/>
    <mergeCell ref="A44:C44"/>
    <mergeCell ref="D44:E44"/>
    <mergeCell ref="F44:G44"/>
    <mergeCell ref="I44:K44"/>
    <mergeCell ref="A45:C45"/>
    <mergeCell ref="D45:E45"/>
    <mergeCell ref="F45:G45"/>
    <mergeCell ref="I45:K45"/>
    <mergeCell ref="A42:C42"/>
    <mergeCell ref="D42:E42"/>
    <mergeCell ref="F42:G42"/>
    <mergeCell ref="I42:K42"/>
    <mergeCell ref="A43:C43"/>
    <mergeCell ref="D43:E43"/>
    <mergeCell ref="F43:G43"/>
    <mergeCell ref="I43:K43"/>
    <mergeCell ref="A40:C40"/>
    <mergeCell ref="D40:E40"/>
    <mergeCell ref="F40:G40"/>
    <mergeCell ref="I40:K40"/>
    <mergeCell ref="A41:C41"/>
    <mergeCell ref="D41:E41"/>
    <mergeCell ref="F41:G41"/>
    <mergeCell ref="I41:K41"/>
    <mergeCell ref="A38:C38"/>
    <mergeCell ref="D38:E38"/>
    <mergeCell ref="F38:G38"/>
    <mergeCell ref="I38:K38"/>
    <mergeCell ref="A39:C39"/>
    <mergeCell ref="D39:E39"/>
    <mergeCell ref="F39:G39"/>
    <mergeCell ref="I39:K39"/>
    <mergeCell ref="A36:C36"/>
    <mergeCell ref="D36:E36"/>
    <mergeCell ref="F36:G36"/>
    <mergeCell ref="I36:K36"/>
    <mergeCell ref="A37:C37"/>
    <mergeCell ref="D37:E37"/>
    <mergeCell ref="F37:G37"/>
    <mergeCell ref="I37:K37"/>
    <mergeCell ref="A34:C34"/>
    <mergeCell ref="D34:E34"/>
    <mergeCell ref="F34:G34"/>
    <mergeCell ref="I34:K34"/>
    <mergeCell ref="A35:C35"/>
    <mergeCell ref="D35:E35"/>
    <mergeCell ref="F35:G35"/>
    <mergeCell ref="I35:K35"/>
    <mergeCell ref="A32:C32"/>
    <mergeCell ref="D32:E32"/>
    <mergeCell ref="F32:G32"/>
    <mergeCell ref="I32:K32"/>
    <mergeCell ref="A33:C33"/>
    <mergeCell ref="D33:E33"/>
    <mergeCell ref="F33:G33"/>
    <mergeCell ref="I33:K33"/>
    <mergeCell ref="A29:C29"/>
    <mergeCell ref="D29:E29"/>
    <mergeCell ref="F29:G29"/>
    <mergeCell ref="A30:C30"/>
    <mergeCell ref="D30:E30"/>
    <mergeCell ref="F30:G30"/>
    <mergeCell ref="A24:J24"/>
    <mergeCell ref="A26:J26"/>
    <mergeCell ref="A28:C28"/>
    <mergeCell ref="D28:E28"/>
    <mergeCell ref="F28:G28"/>
    <mergeCell ref="I28:K28"/>
    <mergeCell ref="A21:C21"/>
    <mergeCell ref="D21:E21"/>
    <mergeCell ref="F21:G21"/>
    <mergeCell ref="H21:J21"/>
    <mergeCell ref="A22:C22"/>
    <mergeCell ref="D22:E22"/>
    <mergeCell ref="F22:G22"/>
    <mergeCell ref="H22:J22"/>
    <mergeCell ref="A19:C19"/>
    <mergeCell ref="D19:E19"/>
    <mergeCell ref="F19:G19"/>
    <mergeCell ref="H19:J19"/>
    <mergeCell ref="A20:C20"/>
    <mergeCell ref="D20:E20"/>
    <mergeCell ref="F20:G20"/>
    <mergeCell ref="H20:J20"/>
    <mergeCell ref="A15:J15"/>
    <mergeCell ref="A17:C17"/>
    <mergeCell ref="D17:E17"/>
    <mergeCell ref="F17:G17"/>
    <mergeCell ref="H17:J17"/>
    <mergeCell ref="A18:C18"/>
    <mergeCell ref="D18:E18"/>
    <mergeCell ref="F18:G18"/>
    <mergeCell ref="H18:J18"/>
    <mergeCell ref="A8:I8"/>
    <mergeCell ref="A9:I9"/>
    <mergeCell ref="A10:J10"/>
    <mergeCell ref="A11:J11"/>
    <mergeCell ref="A12:J12"/>
    <mergeCell ref="A14:J14"/>
    <mergeCell ref="A2:J2"/>
    <mergeCell ref="A3:J3"/>
    <mergeCell ref="A4:J4"/>
    <mergeCell ref="A5:I5"/>
    <mergeCell ref="A6:J6"/>
    <mergeCell ref="A7:J7"/>
  </mergeCells>
  <pageMargins left="0.11811023622047245" right="0" top="0" bottom="0" header="0.31496062992125984" footer="0.31496062992125984"/>
  <pageSetup paperSize="9" scale="79" fitToHeight="4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opLeftCell="A7" workbookViewId="0">
      <selection activeCell="A10" sqref="A10:I10"/>
    </sheetView>
  </sheetViews>
  <sheetFormatPr defaultRowHeight="17.25" x14ac:dyDescent="0.3"/>
  <cols>
    <col min="1" max="1" width="15.140625" style="73" customWidth="1"/>
    <col min="2" max="2" width="14.28515625" style="73" customWidth="1"/>
    <col min="3" max="3" width="14.85546875" style="73" customWidth="1"/>
    <col min="4" max="4" width="10" style="73" bestFit="1" customWidth="1"/>
    <col min="5" max="5" width="10.7109375" style="73" customWidth="1"/>
    <col min="6" max="6" width="9.140625" style="73"/>
    <col min="7" max="7" width="10.85546875" style="73" customWidth="1"/>
    <col min="8" max="8" width="14.5703125" style="73" customWidth="1"/>
    <col min="9" max="9" width="9.28515625" style="73" customWidth="1"/>
    <col min="10" max="10" width="9.85546875" style="73" customWidth="1"/>
    <col min="11" max="11" width="9.7109375" style="73" customWidth="1"/>
    <col min="12" max="13" width="9.140625" style="73"/>
    <col min="14" max="14" width="10.42578125" style="73" bestFit="1" customWidth="1"/>
    <col min="15" max="16384" width="9.140625" style="73"/>
  </cols>
  <sheetData>
    <row r="1" spans="1:11" x14ac:dyDescent="0.3">
      <c r="A1" s="72"/>
    </row>
    <row r="2" spans="1:11" x14ac:dyDescent="0.3">
      <c r="A2" s="344" t="s">
        <v>0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1" x14ac:dyDescent="0.3">
      <c r="A3" s="344" t="s">
        <v>1</v>
      </c>
      <c r="B3" s="345"/>
      <c r="C3" s="345"/>
      <c r="D3" s="345"/>
      <c r="E3" s="345"/>
      <c r="F3" s="345"/>
      <c r="G3" s="345"/>
      <c r="H3" s="345"/>
      <c r="I3" s="345"/>
      <c r="J3" s="345"/>
    </row>
    <row r="4" spans="1:11" x14ac:dyDescent="0.3">
      <c r="A4" s="344" t="s">
        <v>2</v>
      </c>
      <c r="B4" s="345"/>
      <c r="C4" s="345"/>
      <c r="D4" s="345"/>
      <c r="E4" s="345"/>
      <c r="F4" s="345"/>
      <c r="G4" s="345"/>
      <c r="H4" s="345"/>
      <c r="I4" s="345"/>
      <c r="J4" s="345"/>
    </row>
    <row r="5" spans="1:11" x14ac:dyDescent="0.3">
      <c r="A5" s="344"/>
      <c r="B5" s="345"/>
      <c r="C5" s="345"/>
      <c r="D5" s="345"/>
      <c r="E5" s="345"/>
      <c r="F5" s="345"/>
      <c r="G5" s="345"/>
      <c r="H5" s="345"/>
      <c r="I5" s="345"/>
    </row>
    <row r="6" spans="1:11" x14ac:dyDescent="0.3">
      <c r="A6" s="346" t="s">
        <v>129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1" x14ac:dyDescent="0.3">
      <c r="A7" s="344"/>
      <c r="B7" s="345"/>
      <c r="C7" s="345"/>
      <c r="D7" s="345"/>
      <c r="E7" s="345"/>
      <c r="F7" s="345"/>
      <c r="G7" s="345"/>
      <c r="H7" s="345"/>
      <c r="I7" s="345"/>
      <c r="J7" s="345"/>
    </row>
    <row r="8" spans="1:11" ht="46.5" customHeight="1" x14ac:dyDescent="0.3">
      <c r="A8" s="347" t="s">
        <v>3</v>
      </c>
      <c r="B8" s="348"/>
      <c r="C8" s="348"/>
      <c r="D8" s="348"/>
      <c r="E8" s="348"/>
      <c r="F8" s="348"/>
      <c r="G8" s="348"/>
      <c r="H8" s="348"/>
      <c r="I8" s="348"/>
      <c r="J8" s="345"/>
    </row>
    <row r="9" spans="1:11" ht="7.5" customHeight="1" x14ac:dyDescent="0.3">
      <c r="A9" s="344"/>
      <c r="B9" s="345"/>
      <c r="C9" s="345"/>
      <c r="D9" s="345"/>
      <c r="E9" s="345"/>
      <c r="F9" s="345"/>
      <c r="G9" s="345"/>
      <c r="H9" s="345"/>
      <c r="I9" s="345"/>
    </row>
    <row r="10" spans="1:11" ht="170.25" customHeight="1" x14ac:dyDescent="0.3">
      <c r="A10" s="322" t="s">
        <v>119</v>
      </c>
      <c r="B10" s="323"/>
      <c r="C10" s="323"/>
      <c r="D10" s="323"/>
      <c r="E10" s="323"/>
      <c r="F10" s="323"/>
      <c r="G10" s="323"/>
      <c r="H10" s="323"/>
      <c r="I10" s="323"/>
      <c r="J10" s="74"/>
    </row>
    <row r="11" spans="1:11" ht="29.25" customHeight="1" x14ac:dyDescent="0.3">
      <c r="A11" s="349" t="s">
        <v>128</v>
      </c>
      <c r="B11" s="350"/>
      <c r="C11" s="350"/>
      <c r="D11" s="350"/>
      <c r="E11" s="350"/>
      <c r="F11" s="350"/>
      <c r="G11" s="350"/>
      <c r="H11" s="350"/>
      <c r="I11" s="350"/>
      <c r="J11" s="351"/>
    </row>
    <row r="12" spans="1:11" ht="62.25" customHeight="1" x14ac:dyDescent="0.3">
      <c r="A12" s="352" t="s">
        <v>169</v>
      </c>
      <c r="B12" s="353"/>
      <c r="C12" s="353"/>
      <c r="D12" s="353"/>
      <c r="E12" s="353"/>
      <c r="F12" s="353"/>
      <c r="G12" s="353"/>
      <c r="H12" s="353"/>
      <c r="I12" s="353"/>
      <c r="J12" s="354"/>
      <c r="K12" s="75"/>
    </row>
    <row r="13" spans="1:11" x14ac:dyDescent="0.3">
      <c r="A13" s="355" t="s">
        <v>28</v>
      </c>
      <c r="B13" s="356"/>
      <c r="C13" s="356"/>
      <c r="D13" s="356"/>
      <c r="E13" s="356"/>
      <c r="F13" s="356"/>
      <c r="G13" s="356"/>
      <c r="H13" s="356"/>
      <c r="I13" s="356"/>
      <c r="J13" s="356"/>
    </row>
    <row r="14" spans="1:11" x14ac:dyDescent="0.3">
      <c r="A14" s="76"/>
      <c r="B14" s="77"/>
      <c r="C14" s="77"/>
      <c r="D14" s="77"/>
      <c r="E14" s="77"/>
      <c r="F14" s="77"/>
      <c r="G14" s="77"/>
      <c r="H14" s="77"/>
      <c r="I14" s="77"/>
      <c r="J14" s="77"/>
    </row>
    <row r="15" spans="1:11" ht="63" customHeight="1" x14ac:dyDescent="0.3">
      <c r="A15" s="352" t="s">
        <v>130</v>
      </c>
      <c r="B15" s="353"/>
      <c r="C15" s="353"/>
      <c r="D15" s="353"/>
      <c r="E15" s="353"/>
      <c r="F15" s="353"/>
      <c r="G15" s="353"/>
      <c r="H15" s="353"/>
      <c r="I15" s="353"/>
      <c r="J15" s="354"/>
      <c r="K15" s="75"/>
    </row>
    <row r="16" spans="1:11" ht="60" customHeight="1" x14ac:dyDescent="0.3">
      <c r="A16" s="357" t="s">
        <v>27</v>
      </c>
      <c r="B16" s="357"/>
      <c r="C16" s="357"/>
      <c r="D16" s="357"/>
      <c r="E16" s="357"/>
      <c r="F16" s="357"/>
      <c r="G16" s="357"/>
      <c r="H16" s="357"/>
      <c r="I16" s="357"/>
      <c r="J16" s="357"/>
      <c r="K16" s="357"/>
    </row>
    <row r="17" spans="1:11" ht="24.75" customHeight="1" x14ac:dyDescent="0.3">
      <c r="A17" s="357" t="s">
        <v>131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</row>
    <row r="18" spans="1:11" ht="30.75" customHeight="1" x14ac:dyDescent="0.3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</row>
    <row r="19" spans="1:11" ht="15" customHeight="1" x14ac:dyDescent="0.3">
      <c r="A19" s="358"/>
      <c r="B19" s="358"/>
      <c r="C19" s="358"/>
      <c r="D19" s="358"/>
      <c r="E19" s="358"/>
      <c r="F19" s="358"/>
      <c r="G19" s="358"/>
      <c r="H19" s="358"/>
      <c r="I19" s="358"/>
      <c r="J19" s="358"/>
      <c r="K19" s="358"/>
    </row>
    <row r="20" spans="1:11" ht="136.5" customHeight="1" x14ac:dyDescent="0.3">
      <c r="A20" s="357" t="s">
        <v>127</v>
      </c>
      <c r="B20" s="357"/>
      <c r="C20" s="357"/>
      <c r="D20" s="357"/>
      <c r="E20" s="357"/>
      <c r="F20" s="357"/>
      <c r="G20" s="357"/>
      <c r="H20" s="357"/>
      <c r="I20" s="357"/>
      <c r="J20" s="357"/>
      <c r="K20" s="357"/>
    </row>
    <row r="21" spans="1:11" x14ac:dyDescent="0.3">
      <c r="A21" s="345"/>
      <c r="B21" s="345"/>
      <c r="C21" s="345"/>
      <c r="D21" s="345"/>
      <c r="E21" s="345"/>
      <c r="F21" s="345"/>
      <c r="G21" s="345"/>
      <c r="H21" s="345"/>
      <c r="I21" s="345"/>
      <c r="J21" s="345"/>
      <c r="K21" s="345"/>
    </row>
    <row r="22" spans="1:11" x14ac:dyDescent="0.3">
      <c r="A22" s="345"/>
      <c r="B22" s="345"/>
      <c r="C22" s="345"/>
      <c r="D22" s="345"/>
      <c r="E22" s="345"/>
      <c r="F22" s="345"/>
      <c r="G22" s="345"/>
      <c r="H22" s="345"/>
      <c r="I22" s="345"/>
      <c r="J22" s="345"/>
      <c r="K22" s="345"/>
    </row>
    <row r="23" spans="1:11" x14ac:dyDescent="0.3">
      <c r="A23" s="345"/>
      <c r="B23" s="345"/>
      <c r="C23" s="345"/>
      <c r="D23" s="345"/>
      <c r="E23" s="345"/>
      <c r="F23" s="345"/>
      <c r="G23" s="345"/>
      <c r="H23" s="345"/>
      <c r="I23" s="345"/>
      <c r="J23" s="345"/>
      <c r="K23" s="345"/>
    </row>
    <row r="24" spans="1:11" x14ac:dyDescent="0.3">
      <c r="A24" s="345"/>
      <c r="B24" s="345"/>
      <c r="C24" s="345"/>
      <c r="D24" s="345"/>
      <c r="E24" s="345"/>
      <c r="F24" s="345"/>
      <c r="G24" s="345"/>
      <c r="H24" s="345"/>
      <c r="I24" s="345"/>
      <c r="J24" s="345"/>
      <c r="K24" s="345"/>
    </row>
    <row r="25" spans="1:11" x14ac:dyDescent="0.3">
      <c r="A25" s="345"/>
      <c r="B25" s="345"/>
      <c r="C25" s="345"/>
      <c r="D25" s="345"/>
      <c r="E25" s="345"/>
      <c r="F25" s="345"/>
      <c r="G25" s="345"/>
      <c r="H25" s="345"/>
      <c r="I25" s="345"/>
      <c r="J25" s="345"/>
      <c r="K25" s="345"/>
    </row>
    <row r="26" spans="1:11" x14ac:dyDescent="0.3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 x14ac:dyDescent="0.3">
      <c r="A27" s="345"/>
      <c r="B27" s="345"/>
      <c r="C27" s="345"/>
      <c r="D27" s="345"/>
      <c r="E27" s="345"/>
      <c r="F27" s="345"/>
      <c r="G27" s="345"/>
      <c r="H27" s="345"/>
      <c r="I27" s="345"/>
      <c r="J27" s="345"/>
      <c r="K27" s="345"/>
    </row>
    <row r="28" spans="1:11" x14ac:dyDescent="0.3">
      <c r="A28" s="345"/>
      <c r="B28" s="345"/>
      <c r="C28" s="345"/>
      <c r="D28" s="345"/>
      <c r="E28" s="345"/>
      <c r="F28" s="345"/>
      <c r="G28" s="345"/>
      <c r="H28" s="345"/>
      <c r="I28" s="345"/>
      <c r="J28" s="345"/>
      <c r="K28" s="345"/>
    </row>
    <row r="29" spans="1:11" x14ac:dyDescent="0.3">
      <c r="A29" s="345"/>
      <c r="B29" s="345"/>
      <c r="C29" s="345"/>
      <c r="D29" s="345"/>
      <c r="E29" s="345"/>
      <c r="F29" s="345"/>
      <c r="G29" s="345"/>
      <c r="H29" s="345"/>
      <c r="I29" s="345"/>
      <c r="J29" s="345"/>
      <c r="K29" s="345"/>
    </row>
  </sheetData>
  <mergeCells count="26">
    <mergeCell ref="A28:K28"/>
    <mergeCell ref="A29:K29"/>
    <mergeCell ref="A22:K22"/>
    <mergeCell ref="A23:K23"/>
    <mergeCell ref="A24:K24"/>
    <mergeCell ref="A25:K25"/>
    <mergeCell ref="A26:K26"/>
    <mergeCell ref="A27:K27"/>
    <mergeCell ref="A21:K21"/>
    <mergeCell ref="A8:J8"/>
    <mergeCell ref="A9:I9"/>
    <mergeCell ref="A10:I10"/>
    <mergeCell ref="A11:J11"/>
    <mergeCell ref="A12:J12"/>
    <mergeCell ref="A13:J13"/>
    <mergeCell ref="A15:J15"/>
    <mergeCell ref="A16:K16"/>
    <mergeCell ref="A17:K17"/>
    <mergeCell ref="A19:K19"/>
    <mergeCell ref="A20:K20"/>
    <mergeCell ref="A7:J7"/>
    <mergeCell ref="A2:J2"/>
    <mergeCell ref="A3:J3"/>
    <mergeCell ref="A4:J4"/>
    <mergeCell ref="A5:I5"/>
    <mergeCell ref="A6:J6"/>
  </mergeCells>
  <pageMargins left="0.70866141732283472" right="0.11811023622047245" top="0.55118110236220474" bottom="0.74803149606299213" header="0.31496062992125984" footer="0.31496062992125984"/>
  <pageSetup paperSize="9" scale="73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5"/>
  <sheetViews>
    <sheetView topLeftCell="A13" workbookViewId="0">
      <selection activeCell="I118" sqref="I118:K118"/>
    </sheetView>
  </sheetViews>
  <sheetFormatPr defaultRowHeight="15" x14ac:dyDescent="0.25"/>
  <cols>
    <col min="1" max="1" width="17" customWidth="1"/>
    <col min="2" max="2" width="15.42578125" customWidth="1"/>
    <col min="3" max="3" width="17.85546875" customWidth="1"/>
    <col min="4" max="4" width="10" style="45" bestFit="1" customWidth="1"/>
    <col min="5" max="5" width="10.7109375" style="45" customWidth="1"/>
    <col min="7" max="7" width="10.85546875" customWidth="1"/>
    <col min="8" max="8" width="17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317" t="s">
        <v>0</v>
      </c>
      <c r="B2" s="269"/>
      <c r="C2" s="269"/>
      <c r="D2" s="269"/>
      <c r="E2" s="269"/>
      <c r="F2" s="269"/>
      <c r="G2" s="269"/>
      <c r="H2" s="269"/>
      <c r="I2" s="269"/>
      <c r="J2" s="269"/>
    </row>
    <row r="3" spans="1:10" ht="15.75" x14ac:dyDescent="0.25">
      <c r="A3" s="317" t="s">
        <v>1</v>
      </c>
      <c r="B3" s="269"/>
      <c r="C3" s="269"/>
      <c r="D3" s="269"/>
      <c r="E3" s="269"/>
      <c r="F3" s="269"/>
      <c r="G3" s="269"/>
      <c r="H3" s="269"/>
      <c r="I3" s="269"/>
      <c r="J3" s="269"/>
    </row>
    <row r="4" spans="1:10" ht="15.75" x14ac:dyDescent="0.25">
      <c r="A4" s="317" t="s">
        <v>2</v>
      </c>
      <c r="B4" s="269"/>
      <c r="C4" s="269"/>
      <c r="D4" s="269"/>
      <c r="E4" s="269"/>
      <c r="F4" s="269"/>
      <c r="G4" s="269"/>
      <c r="H4" s="269"/>
      <c r="I4" s="269"/>
      <c r="J4" s="269"/>
    </row>
    <row r="5" spans="1:10" ht="15.75" x14ac:dyDescent="0.25">
      <c r="A5" s="317"/>
      <c r="B5" s="269"/>
      <c r="C5" s="269"/>
      <c r="D5" s="269"/>
      <c r="E5" s="269"/>
      <c r="F5" s="269"/>
      <c r="G5" s="269"/>
      <c r="H5" s="269"/>
      <c r="I5" s="269"/>
    </row>
    <row r="6" spans="1:10" ht="15" customHeight="1" x14ac:dyDescent="0.25">
      <c r="A6" s="404" t="s">
        <v>151</v>
      </c>
      <c r="B6" s="404"/>
      <c r="C6" s="404"/>
      <c r="D6" s="404"/>
      <c r="E6" s="404"/>
      <c r="F6" s="404"/>
      <c r="G6" s="404"/>
      <c r="H6" s="404"/>
      <c r="I6" s="404"/>
      <c r="J6" s="404"/>
    </row>
    <row r="7" spans="1:10" ht="46.5" customHeight="1" x14ac:dyDescent="0.25">
      <c r="A7" s="322" t="s">
        <v>3</v>
      </c>
      <c r="B7" s="323"/>
      <c r="C7" s="323"/>
      <c r="D7" s="323"/>
      <c r="E7" s="323"/>
      <c r="F7" s="323"/>
      <c r="G7" s="323"/>
      <c r="H7" s="323"/>
      <c r="I7" s="323"/>
      <c r="J7" s="269"/>
    </row>
    <row r="8" spans="1:10" ht="7.5" customHeight="1" x14ac:dyDescent="0.25">
      <c r="A8" s="317"/>
      <c r="B8" s="269"/>
      <c r="C8" s="269"/>
      <c r="D8" s="269"/>
      <c r="E8" s="269"/>
      <c r="F8" s="269"/>
      <c r="G8" s="269"/>
      <c r="H8" s="269"/>
      <c r="I8" s="269"/>
    </row>
    <row r="9" spans="1:10" ht="135" customHeight="1" x14ac:dyDescent="0.25">
      <c r="A9" s="322" t="s">
        <v>119</v>
      </c>
      <c r="B9" s="323"/>
      <c r="C9" s="323"/>
      <c r="D9" s="323"/>
      <c r="E9" s="323"/>
      <c r="F9" s="323"/>
      <c r="G9" s="323"/>
      <c r="H9" s="323"/>
      <c r="I9" s="323"/>
      <c r="J9" s="21"/>
    </row>
    <row r="10" spans="1:10" ht="62.25" customHeight="1" x14ac:dyDescent="0.25">
      <c r="A10" s="319" t="s">
        <v>167</v>
      </c>
      <c r="B10" s="320"/>
      <c r="C10" s="320"/>
      <c r="D10" s="320"/>
      <c r="E10" s="320"/>
      <c r="F10" s="320"/>
      <c r="G10" s="320"/>
      <c r="H10" s="320"/>
      <c r="I10" s="320"/>
      <c r="J10" s="321"/>
    </row>
    <row r="11" spans="1:10" ht="15.75" x14ac:dyDescent="0.25">
      <c r="A11" s="297" t="s">
        <v>28</v>
      </c>
      <c r="B11" s="298"/>
      <c r="C11" s="298"/>
      <c r="D11" s="298"/>
      <c r="E11" s="298"/>
      <c r="F11" s="298"/>
      <c r="G11" s="298"/>
      <c r="H11" s="298"/>
      <c r="I11" s="298"/>
      <c r="J11" s="298"/>
    </row>
    <row r="12" spans="1:10" ht="63" customHeight="1" x14ac:dyDescent="0.25">
      <c r="A12" s="257" t="s">
        <v>123</v>
      </c>
      <c r="B12" s="258"/>
      <c r="C12" s="258"/>
      <c r="D12" s="258"/>
      <c r="E12" s="258"/>
      <c r="F12" s="258"/>
      <c r="G12" s="258"/>
      <c r="H12" s="258"/>
      <c r="I12" s="258"/>
      <c r="J12" s="259"/>
    </row>
    <row r="13" spans="1:10" ht="18.75" customHeight="1" x14ac:dyDescent="0.25">
      <c r="A13" s="61"/>
      <c r="B13" s="62"/>
      <c r="C13" s="62"/>
      <c r="D13" s="71"/>
      <c r="E13" s="71"/>
      <c r="F13" s="62"/>
      <c r="G13" s="62"/>
      <c r="H13" s="62"/>
      <c r="I13" s="62"/>
      <c r="J13" s="63"/>
    </row>
    <row r="14" spans="1:10" ht="15.75" x14ac:dyDescent="0.25">
      <c r="A14" s="317" t="s">
        <v>4</v>
      </c>
      <c r="B14" s="269"/>
      <c r="C14" s="269"/>
      <c r="D14" s="269"/>
      <c r="E14" s="269"/>
      <c r="F14" s="269"/>
      <c r="G14" s="269"/>
      <c r="H14" s="269"/>
      <c r="I14" s="269"/>
      <c r="J14" s="269"/>
    </row>
    <row r="15" spans="1:10" ht="15.75" x14ac:dyDescent="0.25">
      <c r="A15" s="302" t="s">
        <v>133</v>
      </c>
      <c r="B15" s="303"/>
      <c r="C15" s="303"/>
      <c r="D15" s="303"/>
      <c r="E15" s="303"/>
      <c r="F15" s="303"/>
      <c r="G15" s="303"/>
      <c r="H15" s="303"/>
      <c r="I15" s="303"/>
      <c r="J15" s="303"/>
    </row>
    <row r="16" spans="1:10" ht="15.75" x14ac:dyDescent="0.25">
      <c r="A16" s="2"/>
      <c r="B16" s="20"/>
      <c r="C16" s="20"/>
      <c r="D16" s="44"/>
      <c r="E16" s="44"/>
      <c r="F16" s="20"/>
      <c r="G16" s="20"/>
      <c r="H16" s="20"/>
      <c r="I16" s="20"/>
      <c r="J16" s="20"/>
    </row>
    <row r="17" spans="1:11" ht="15.75" x14ac:dyDescent="0.25">
      <c r="A17" s="314"/>
      <c r="B17" s="324"/>
      <c r="C17" s="324"/>
      <c r="D17" s="247" t="s">
        <v>21</v>
      </c>
      <c r="E17" s="247"/>
      <c r="F17" s="248" t="s">
        <v>6</v>
      </c>
      <c r="G17" s="248"/>
      <c r="H17" s="314" t="s">
        <v>14</v>
      </c>
      <c r="I17" s="248"/>
      <c r="J17" s="248"/>
    </row>
    <row r="18" spans="1:11" ht="30" customHeight="1" x14ac:dyDescent="0.25">
      <c r="A18" s="305" t="s">
        <v>7</v>
      </c>
      <c r="B18" s="306"/>
      <c r="C18" s="306"/>
      <c r="D18" s="307">
        <f>7099000</f>
        <v>7099000</v>
      </c>
      <c r="E18" s="307"/>
      <c r="F18" s="308">
        <f>D18+H18</f>
        <v>11974195</v>
      </c>
      <c r="G18" s="308"/>
      <c r="H18" s="400">
        <f>9087+1696952+3169156</f>
        <v>4875195</v>
      </c>
      <c r="I18" s="401"/>
      <c r="J18" s="401"/>
    </row>
    <row r="19" spans="1:11" x14ac:dyDescent="0.25">
      <c r="A19" s="305" t="s">
        <v>8</v>
      </c>
      <c r="B19" s="306"/>
      <c r="C19" s="306"/>
      <c r="D19" s="307">
        <f>350000+1498213.93</f>
        <v>1848213.93</v>
      </c>
      <c r="E19" s="307"/>
      <c r="F19" s="308">
        <f t="shared" ref="F19:F21" si="0">D19+H19</f>
        <v>1848213.93</v>
      </c>
      <c r="G19" s="308"/>
      <c r="H19" s="401"/>
      <c r="I19" s="401"/>
      <c r="J19" s="401"/>
    </row>
    <row r="20" spans="1:11" ht="15.75" x14ac:dyDescent="0.25">
      <c r="A20" s="305" t="s">
        <v>9</v>
      </c>
      <c r="B20" s="306"/>
      <c r="C20" s="306"/>
      <c r="D20" s="307">
        <v>0</v>
      </c>
      <c r="E20" s="307"/>
      <c r="F20" s="308">
        <f t="shared" si="0"/>
        <v>0</v>
      </c>
      <c r="G20" s="308"/>
      <c r="H20" s="400"/>
      <c r="I20" s="401"/>
      <c r="J20" s="401"/>
    </row>
    <row r="21" spans="1:11" ht="30" customHeight="1" x14ac:dyDescent="0.25">
      <c r="A21" s="311" t="s">
        <v>10</v>
      </c>
      <c r="B21" s="312"/>
      <c r="C21" s="313"/>
      <c r="D21" s="307">
        <f>88662.66</f>
        <v>88662.66</v>
      </c>
      <c r="E21" s="307"/>
      <c r="F21" s="308">
        <f t="shared" si="0"/>
        <v>1022446.66</v>
      </c>
      <c r="G21" s="308"/>
      <c r="H21" s="400">
        <v>933784</v>
      </c>
      <c r="I21" s="401"/>
      <c r="J21" s="401"/>
    </row>
    <row r="22" spans="1:11" ht="15.75" x14ac:dyDescent="0.25">
      <c r="A22" s="314" t="s">
        <v>11</v>
      </c>
      <c r="B22" s="315"/>
      <c r="C22" s="315"/>
      <c r="D22" s="316">
        <f>D18+D19+D20+D21</f>
        <v>9035876.5899999999</v>
      </c>
      <c r="E22" s="316"/>
      <c r="F22" s="299">
        <f>SUM(F18:G21)</f>
        <v>14844855.59</v>
      </c>
      <c r="G22" s="299"/>
      <c r="H22" s="402">
        <f>H18+H19+H20+H21</f>
        <v>5808979</v>
      </c>
      <c r="I22" s="403"/>
      <c r="J22" s="403"/>
    </row>
    <row r="23" spans="1:11" ht="15.75" x14ac:dyDescent="0.25">
      <c r="A23" s="17"/>
      <c r="B23" s="18"/>
      <c r="C23" s="18"/>
      <c r="D23" s="46"/>
      <c r="E23" s="46"/>
      <c r="F23" s="37"/>
      <c r="G23" s="37"/>
      <c r="H23" s="19"/>
      <c r="I23" s="9"/>
      <c r="J23" s="9"/>
    </row>
    <row r="24" spans="1:11" ht="15.75" x14ac:dyDescent="0.25">
      <c r="A24" s="302" t="s">
        <v>134</v>
      </c>
      <c r="B24" s="303"/>
      <c r="C24" s="303"/>
      <c r="D24" s="303"/>
      <c r="E24" s="303"/>
      <c r="F24" s="303"/>
      <c r="G24" s="303"/>
      <c r="H24" s="303"/>
      <c r="I24" s="303"/>
      <c r="J24" s="303"/>
    </row>
    <row r="25" spans="1:11" x14ac:dyDescent="0.25">
      <c r="A25" s="65"/>
      <c r="B25" s="65"/>
      <c r="C25" s="65"/>
      <c r="D25" s="44"/>
      <c r="E25" s="44"/>
      <c r="F25" s="65"/>
      <c r="G25" s="65"/>
      <c r="H25" s="65"/>
      <c r="I25" s="65"/>
      <c r="J25" s="65"/>
    </row>
    <row r="26" spans="1:11" x14ac:dyDescent="0.25">
      <c r="A26" s="304" t="s">
        <v>12</v>
      </c>
      <c r="B26" s="304"/>
      <c r="C26" s="304"/>
      <c r="D26" s="304"/>
      <c r="E26" s="304"/>
      <c r="F26" s="304"/>
      <c r="G26" s="304"/>
      <c r="H26" s="304"/>
      <c r="I26" s="304"/>
      <c r="J26" s="304"/>
    </row>
    <row r="27" spans="1:11" ht="10.5" customHeight="1" x14ac:dyDescent="0.25">
      <c r="A27" s="68"/>
      <c r="B27" s="68"/>
      <c r="C27" s="68"/>
      <c r="D27" s="47"/>
      <c r="E27" s="47"/>
      <c r="F27" s="68"/>
      <c r="G27" s="68"/>
      <c r="H27" s="68"/>
      <c r="I27" s="68"/>
      <c r="J27" s="68"/>
    </row>
    <row r="28" spans="1:11" s="3" customFormat="1" x14ac:dyDescent="0.25">
      <c r="A28" s="208"/>
      <c r="B28" s="208"/>
      <c r="C28" s="208"/>
      <c r="D28" s="247" t="s">
        <v>21</v>
      </c>
      <c r="E28" s="247"/>
      <c r="F28" s="248" t="s">
        <v>6</v>
      </c>
      <c r="G28" s="248"/>
      <c r="H28" s="60" t="s">
        <v>14</v>
      </c>
      <c r="I28" s="249" t="s">
        <v>13</v>
      </c>
      <c r="J28" s="250"/>
      <c r="K28" s="251"/>
    </row>
    <row r="29" spans="1:11" s="3" customFormat="1" ht="27.75" customHeight="1" x14ac:dyDescent="0.25">
      <c r="A29" s="291" t="s">
        <v>15</v>
      </c>
      <c r="B29" s="291"/>
      <c r="C29" s="291"/>
      <c r="D29" s="210">
        <v>3647459.3</v>
      </c>
      <c r="E29" s="211"/>
      <c r="F29" s="200">
        <f t="shared" ref="F29:F38" si="1">D29+H29</f>
        <v>4998564.55</v>
      </c>
      <c r="G29" s="201"/>
      <c r="H29" s="69">
        <f>99385.91+1251719.34</f>
        <v>1351105.25</v>
      </c>
      <c r="I29" s="335" t="s">
        <v>153</v>
      </c>
      <c r="J29" s="363"/>
      <c r="K29" s="364"/>
    </row>
    <row r="30" spans="1:11" s="3" customFormat="1" ht="27.75" customHeight="1" x14ac:dyDescent="0.25">
      <c r="A30" s="197" t="s">
        <v>16</v>
      </c>
      <c r="B30" s="198"/>
      <c r="C30" s="199"/>
      <c r="D30" s="210">
        <v>1101532.71</v>
      </c>
      <c r="E30" s="211"/>
      <c r="F30" s="200">
        <f t="shared" si="1"/>
        <v>1509566.49</v>
      </c>
      <c r="G30" s="201"/>
      <c r="H30" s="69">
        <f>30014.54+378019.24</f>
        <v>408033.77999999997</v>
      </c>
      <c r="I30" s="341"/>
      <c r="J30" s="342"/>
      <c r="K30" s="343"/>
    </row>
    <row r="31" spans="1:11" s="3" customFormat="1" ht="30" customHeight="1" x14ac:dyDescent="0.25">
      <c r="A31" s="197" t="s">
        <v>124</v>
      </c>
      <c r="B31" s="198"/>
      <c r="C31" s="199"/>
      <c r="D31" s="210">
        <v>8364.5400000000009</v>
      </c>
      <c r="E31" s="211"/>
      <c r="F31" s="200">
        <f t="shared" si="1"/>
        <v>8364.5400000000009</v>
      </c>
      <c r="G31" s="201"/>
      <c r="H31" s="69"/>
      <c r="I31" s="341"/>
      <c r="J31" s="342"/>
      <c r="K31" s="343"/>
    </row>
    <row r="32" spans="1:11" ht="16.5" customHeight="1" x14ac:dyDescent="0.25">
      <c r="A32" s="197" t="s">
        <v>25</v>
      </c>
      <c r="B32" s="198"/>
      <c r="C32" s="199"/>
      <c r="D32" s="210"/>
      <c r="E32" s="235"/>
      <c r="F32" s="200">
        <f t="shared" si="1"/>
        <v>848</v>
      </c>
      <c r="G32" s="236"/>
      <c r="H32" s="87">
        <f>SUM(H33:H33)</f>
        <v>848</v>
      </c>
      <c r="I32" s="188"/>
      <c r="J32" s="189"/>
      <c r="K32" s="190"/>
    </row>
    <row r="33" spans="1:11" ht="16.5" customHeight="1" x14ac:dyDescent="0.25">
      <c r="A33" s="181" t="s">
        <v>152</v>
      </c>
      <c r="B33" s="182"/>
      <c r="C33" s="183"/>
      <c r="D33" s="359"/>
      <c r="E33" s="360"/>
      <c r="F33" s="361">
        <f>D33+H33</f>
        <v>848</v>
      </c>
      <c r="G33" s="387"/>
      <c r="H33" s="78">
        <v>848</v>
      </c>
      <c r="I33" s="212"/>
      <c r="J33" s="213"/>
      <c r="K33" s="214"/>
    </row>
    <row r="34" spans="1:11" s="3" customFormat="1" ht="16.5" customHeight="1" x14ac:dyDescent="0.25">
      <c r="A34" s="291" t="s">
        <v>18</v>
      </c>
      <c r="B34" s="291"/>
      <c r="C34" s="291"/>
      <c r="D34" s="210">
        <f>SUM(D35:E38)</f>
        <v>20229</v>
      </c>
      <c r="E34" s="211"/>
      <c r="F34" s="200">
        <f t="shared" si="1"/>
        <v>26460</v>
      </c>
      <c r="G34" s="201"/>
      <c r="H34" s="70">
        <f>SUM(H35:H38)</f>
        <v>6231</v>
      </c>
      <c r="I34" s="290"/>
      <c r="J34" s="290"/>
      <c r="K34" s="290"/>
    </row>
    <row r="35" spans="1:11" s="3" customFormat="1" ht="18.75" customHeight="1" x14ac:dyDescent="0.25">
      <c r="A35" s="292" t="s">
        <v>155</v>
      </c>
      <c r="B35" s="293"/>
      <c r="C35" s="187"/>
      <c r="D35" s="359">
        <v>14400</v>
      </c>
      <c r="E35" s="360"/>
      <c r="F35" s="361">
        <f t="shared" si="1"/>
        <v>20400</v>
      </c>
      <c r="G35" s="362"/>
      <c r="H35" s="78">
        <v>6000</v>
      </c>
      <c r="I35" s="388" t="s">
        <v>154</v>
      </c>
      <c r="J35" s="398"/>
      <c r="K35" s="399"/>
    </row>
    <row r="36" spans="1:11" s="3" customFormat="1" ht="18.75" customHeight="1" x14ac:dyDescent="0.25">
      <c r="A36" s="292" t="s">
        <v>156</v>
      </c>
      <c r="B36" s="293"/>
      <c r="C36" s="187"/>
      <c r="D36" s="359">
        <v>3441</v>
      </c>
      <c r="E36" s="360"/>
      <c r="F36" s="361">
        <f t="shared" si="1"/>
        <v>3672</v>
      </c>
      <c r="G36" s="362"/>
      <c r="H36" s="78">
        <v>231</v>
      </c>
      <c r="I36" s="389"/>
      <c r="J36" s="390"/>
      <c r="K36" s="391"/>
    </row>
    <row r="37" spans="1:11" s="3" customFormat="1" ht="16.5" customHeight="1" x14ac:dyDescent="0.25">
      <c r="A37" s="181" t="s">
        <v>77</v>
      </c>
      <c r="B37" s="266"/>
      <c r="C37" s="267"/>
      <c r="D37" s="359">
        <v>288</v>
      </c>
      <c r="E37" s="360"/>
      <c r="F37" s="361">
        <f t="shared" si="1"/>
        <v>288</v>
      </c>
      <c r="G37" s="362"/>
      <c r="H37" s="78"/>
      <c r="I37" s="212"/>
      <c r="J37" s="213"/>
      <c r="K37" s="214"/>
    </row>
    <row r="38" spans="1:11" s="3" customFormat="1" ht="25.5" customHeight="1" x14ac:dyDescent="0.25">
      <c r="A38" s="181" t="s">
        <v>78</v>
      </c>
      <c r="B38" s="266"/>
      <c r="C38" s="267"/>
      <c r="D38" s="359">
        <v>2100</v>
      </c>
      <c r="E38" s="360"/>
      <c r="F38" s="361">
        <f t="shared" si="1"/>
        <v>2100</v>
      </c>
      <c r="G38" s="362"/>
      <c r="H38" s="78"/>
      <c r="I38" s="212"/>
      <c r="J38" s="213"/>
      <c r="K38" s="214"/>
    </row>
    <row r="39" spans="1:11" s="3" customFormat="1" ht="16.5" customHeight="1" x14ac:dyDescent="0.25">
      <c r="A39" s="197" t="s">
        <v>17</v>
      </c>
      <c r="B39" s="198"/>
      <c r="C39" s="199"/>
      <c r="D39" s="210">
        <f>SUM(D41:E44)</f>
        <v>698789</v>
      </c>
      <c r="E39" s="211"/>
      <c r="F39" s="200">
        <f t="shared" ref="F39:F44" si="2">H39+D39</f>
        <v>699245.79</v>
      </c>
      <c r="G39" s="201"/>
      <c r="H39" s="70">
        <f>SUM(H41:H44)</f>
        <v>456.79</v>
      </c>
      <c r="I39" s="290"/>
      <c r="J39" s="290"/>
      <c r="K39" s="290"/>
    </row>
    <row r="40" spans="1:11" s="3" customFormat="1" ht="16.5" customHeight="1" x14ac:dyDescent="0.25">
      <c r="A40" s="218" t="s">
        <v>81</v>
      </c>
      <c r="B40" s="182"/>
      <c r="C40" s="183"/>
      <c r="D40" s="219">
        <f>D42+D41</f>
        <v>668300</v>
      </c>
      <c r="E40" s="220"/>
      <c r="F40" s="221">
        <f t="shared" si="2"/>
        <v>668300</v>
      </c>
      <c r="G40" s="222"/>
      <c r="H40" s="70"/>
      <c r="I40" s="188"/>
      <c r="J40" s="189"/>
      <c r="K40" s="190"/>
    </row>
    <row r="41" spans="1:11" s="3" customFormat="1" ht="16.5" customHeight="1" x14ac:dyDescent="0.25">
      <c r="A41" s="181" t="s">
        <v>79</v>
      </c>
      <c r="B41" s="182"/>
      <c r="C41" s="183"/>
      <c r="D41" s="359">
        <v>297500</v>
      </c>
      <c r="E41" s="360"/>
      <c r="F41" s="361">
        <f t="shared" si="2"/>
        <v>297500</v>
      </c>
      <c r="G41" s="362"/>
      <c r="H41" s="70"/>
      <c r="I41" s="188"/>
      <c r="J41" s="189"/>
      <c r="K41" s="190"/>
    </row>
    <row r="42" spans="1:11" s="3" customFormat="1" ht="16.5" customHeight="1" x14ac:dyDescent="0.25">
      <c r="A42" s="181" t="s">
        <v>80</v>
      </c>
      <c r="B42" s="182"/>
      <c r="C42" s="183"/>
      <c r="D42" s="359">
        <v>370800</v>
      </c>
      <c r="E42" s="360"/>
      <c r="F42" s="361">
        <f t="shared" si="2"/>
        <v>370800</v>
      </c>
      <c r="G42" s="362"/>
      <c r="H42" s="70"/>
      <c r="I42" s="188"/>
      <c r="J42" s="189"/>
      <c r="K42" s="190"/>
    </row>
    <row r="43" spans="1:11" s="3" customFormat="1" ht="24" customHeight="1" x14ac:dyDescent="0.25">
      <c r="A43" s="181" t="s">
        <v>82</v>
      </c>
      <c r="B43" s="182"/>
      <c r="C43" s="183"/>
      <c r="D43" s="359">
        <v>8640.6</v>
      </c>
      <c r="E43" s="360"/>
      <c r="F43" s="361">
        <f t="shared" si="2"/>
        <v>8640.6</v>
      </c>
      <c r="G43" s="362"/>
      <c r="H43" s="78"/>
      <c r="I43" s="212"/>
      <c r="J43" s="213"/>
      <c r="K43" s="214"/>
    </row>
    <row r="44" spans="1:11" s="3" customFormat="1" ht="42.75" customHeight="1" x14ac:dyDescent="0.25">
      <c r="A44" s="181" t="s">
        <v>83</v>
      </c>
      <c r="B44" s="182"/>
      <c r="C44" s="183"/>
      <c r="D44" s="359">
        <v>21848.400000000001</v>
      </c>
      <c r="E44" s="360"/>
      <c r="F44" s="361">
        <f t="shared" si="2"/>
        <v>22305.190000000002</v>
      </c>
      <c r="G44" s="362"/>
      <c r="H44" s="78">
        <v>456.79</v>
      </c>
      <c r="I44" s="212" t="s">
        <v>154</v>
      </c>
      <c r="J44" s="213"/>
      <c r="K44" s="214"/>
    </row>
    <row r="45" spans="1:11" s="3" customFormat="1" ht="16.5" customHeight="1" x14ac:dyDescent="0.25">
      <c r="A45" s="197" t="s">
        <v>19</v>
      </c>
      <c r="B45" s="198"/>
      <c r="C45" s="199"/>
      <c r="D45" s="210">
        <f>SUM(D46:E58)</f>
        <v>483149.85</v>
      </c>
      <c r="E45" s="211"/>
      <c r="F45" s="200">
        <f>D45+H45</f>
        <v>495192.19999999995</v>
      </c>
      <c r="G45" s="201"/>
      <c r="H45" s="70">
        <f>SUM(H47:H58)</f>
        <v>12042.35</v>
      </c>
      <c r="I45" s="226"/>
      <c r="J45" s="227"/>
      <c r="K45" s="228"/>
    </row>
    <row r="46" spans="1:11" s="3" customFormat="1" ht="55.5" customHeight="1" x14ac:dyDescent="0.25">
      <c r="A46" s="181" t="s">
        <v>146</v>
      </c>
      <c r="B46" s="182"/>
      <c r="C46" s="183"/>
      <c r="D46" s="359">
        <v>95000</v>
      </c>
      <c r="E46" s="360"/>
      <c r="F46" s="361">
        <f t="shared" ref="F46:F58" si="3">D46+H46</f>
        <v>95000</v>
      </c>
      <c r="G46" s="362"/>
      <c r="H46" s="80"/>
      <c r="I46" s="212"/>
      <c r="J46" s="213"/>
      <c r="K46" s="214"/>
    </row>
    <row r="47" spans="1:11" s="3" customFormat="1" ht="54.75" customHeight="1" x14ac:dyDescent="0.25">
      <c r="A47" s="181" t="s">
        <v>85</v>
      </c>
      <c r="B47" s="182"/>
      <c r="C47" s="183"/>
      <c r="D47" s="359">
        <v>38250</v>
      </c>
      <c r="E47" s="360"/>
      <c r="F47" s="361">
        <f t="shared" si="3"/>
        <v>38250</v>
      </c>
      <c r="G47" s="362"/>
      <c r="H47" s="80"/>
      <c r="I47" s="212"/>
      <c r="J47" s="213"/>
      <c r="K47" s="214"/>
    </row>
    <row r="48" spans="1:11" s="3" customFormat="1" ht="39" customHeight="1" x14ac:dyDescent="0.25">
      <c r="A48" s="181" t="s">
        <v>22</v>
      </c>
      <c r="B48" s="182"/>
      <c r="C48" s="183"/>
      <c r="D48" s="359">
        <v>3000</v>
      </c>
      <c r="E48" s="360"/>
      <c r="F48" s="361">
        <f t="shared" si="3"/>
        <v>1400</v>
      </c>
      <c r="G48" s="362"/>
      <c r="H48" s="80">
        <v>-1600</v>
      </c>
      <c r="I48" s="212" t="s">
        <v>157</v>
      </c>
      <c r="J48" s="213"/>
      <c r="K48" s="214"/>
    </row>
    <row r="49" spans="1:11" s="3" customFormat="1" ht="60.75" customHeight="1" x14ac:dyDescent="0.25">
      <c r="A49" s="181" t="s">
        <v>34</v>
      </c>
      <c r="B49" s="182"/>
      <c r="C49" s="183"/>
      <c r="D49" s="359">
        <v>200999.85</v>
      </c>
      <c r="E49" s="360"/>
      <c r="F49" s="361">
        <f t="shared" si="3"/>
        <v>214237.2</v>
      </c>
      <c r="G49" s="362"/>
      <c r="H49" s="78">
        <f>2046.68+11190.67</f>
        <v>13237.35</v>
      </c>
      <c r="I49" s="212" t="s">
        <v>154</v>
      </c>
      <c r="J49" s="213"/>
      <c r="K49" s="214"/>
    </row>
    <row r="50" spans="1:11" s="3" customFormat="1" ht="38.25" customHeight="1" x14ac:dyDescent="0.25">
      <c r="A50" s="181" t="s">
        <v>88</v>
      </c>
      <c r="B50" s="223"/>
      <c r="C50" s="224"/>
      <c r="D50" s="359">
        <v>21500</v>
      </c>
      <c r="E50" s="397"/>
      <c r="F50" s="361">
        <f t="shared" si="3"/>
        <v>11544</v>
      </c>
      <c r="G50" s="362"/>
      <c r="H50" s="80">
        <f>-7245-2711</f>
        <v>-9956</v>
      </c>
      <c r="I50" s="212" t="s">
        <v>157</v>
      </c>
      <c r="J50" s="213"/>
      <c r="K50" s="214"/>
    </row>
    <row r="51" spans="1:11" s="3" customFormat="1" ht="16.5" customHeight="1" x14ac:dyDescent="0.25">
      <c r="A51" s="181" t="s">
        <v>86</v>
      </c>
      <c r="B51" s="182"/>
      <c r="C51" s="183"/>
      <c r="D51" s="359">
        <v>71500</v>
      </c>
      <c r="E51" s="360"/>
      <c r="F51" s="361">
        <f t="shared" si="3"/>
        <v>71500</v>
      </c>
      <c r="G51" s="362"/>
      <c r="H51" s="78"/>
      <c r="I51" s="212"/>
      <c r="J51" s="213"/>
      <c r="K51" s="214"/>
    </row>
    <row r="52" spans="1:11" s="3" customFormat="1" ht="36" customHeight="1" x14ac:dyDescent="0.25">
      <c r="A52" s="181" t="s">
        <v>87</v>
      </c>
      <c r="B52" s="182"/>
      <c r="C52" s="183"/>
      <c r="D52" s="359">
        <v>13200</v>
      </c>
      <c r="E52" s="360"/>
      <c r="F52" s="361">
        <f t="shared" si="3"/>
        <v>14250</v>
      </c>
      <c r="G52" s="362"/>
      <c r="H52" s="78">
        <v>1050</v>
      </c>
      <c r="I52" s="212" t="s">
        <v>154</v>
      </c>
      <c r="J52" s="213"/>
      <c r="K52" s="214"/>
    </row>
    <row r="53" spans="1:11" s="3" customFormat="1" ht="37.5" customHeight="1" x14ac:dyDescent="0.25">
      <c r="A53" s="181" t="s">
        <v>48</v>
      </c>
      <c r="B53" s="182"/>
      <c r="C53" s="183"/>
      <c r="D53" s="359">
        <v>10000</v>
      </c>
      <c r="E53" s="360"/>
      <c r="F53" s="361">
        <f t="shared" si="3"/>
        <v>10000</v>
      </c>
      <c r="G53" s="362"/>
      <c r="H53" s="80"/>
      <c r="I53" s="226"/>
      <c r="J53" s="227"/>
      <c r="K53" s="228"/>
    </row>
    <row r="54" spans="1:11" s="3" customFormat="1" ht="16.5" customHeight="1" x14ac:dyDescent="0.25">
      <c r="A54" s="181" t="s">
        <v>23</v>
      </c>
      <c r="B54" s="182"/>
      <c r="C54" s="183"/>
      <c r="D54" s="359">
        <v>15000</v>
      </c>
      <c r="E54" s="360"/>
      <c r="F54" s="361">
        <f t="shared" si="3"/>
        <v>15000</v>
      </c>
      <c r="G54" s="362"/>
      <c r="H54" s="80"/>
      <c r="I54" s="226"/>
      <c r="J54" s="227"/>
      <c r="K54" s="228"/>
    </row>
    <row r="55" spans="1:11" s="3" customFormat="1" ht="37.5" customHeight="1" x14ac:dyDescent="0.25">
      <c r="A55" s="181" t="s">
        <v>56</v>
      </c>
      <c r="B55" s="182"/>
      <c r="C55" s="183"/>
      <c r="D55" s="359">
        <v>5200</v>
      </c>
      <c r="E55" s="360"/>
      <c r="F55" s="361">
        <f t="shared" si="3"/>
        <v>5000</v>
      </c>
      <c r="G55" s="362"/>
      <c r="H55" s="80">
        <v>-200</v>
      </c>
      <c r="I55" s="212" t="s">
        <v>157</v>
      </c>
      <c r="J55" s="213"/>
      <c r="K55" s="214"/>
    </row>
    <row r="56" spans="1:11" s="3" customFormat="1" ht="37.5" customHeight="1" x14ac:dyDescent="0.25">
      <c r="A56" s="181" t="s">
        <v>30</v>
      </c>
      <c r="B56" s="223"/>
      <c r="C56" s="224"/>
      <c r="D56" s="359">
        <v>2500</v>
      </c>
      <c r="E56" s="397"/>
      <c r="F56" s="361">
        <f t="shared" si="3"/>
        <v>2400</v>
      </c>
      <c r="G56" s="362"/>
      <c r="H56" s="80">
        <v>-100</v>
      </c>
      <c r="I56" s="212" t="s">
        <v>157</v>
      </c>
      <c r="J56" s="213"/>
      <c r="K56" s="214"/>
    </row>
    <row r="57" spans="1:11" s="3" customFormat="1" ht="24.75" customHeight="1" x14ac:dyDescent="0.25">
      <c r="A57" s="181" t="s">
        <v>147</v>
      </c>
      <c r="B57" s="223"/>
      <c r="C57" s="224"/>
      <c r="D57" s="359">
        <f>14*500</f>
        <v>7000</v>
      </c>
      <c r="E57" s="397"/>
      <c r="F57" s="361">
        <f t="shared" ref="F57" si="4">D57+H57</f>
        <v>7000</v>
      </c>
      <c r="G57" s="362"/>
      <c r="H57" s="80"/>
      <c r="I57" s="226"/>
      <c r="J57" s="227"/>
      <c r="K57" s="228"/>
    </row>
    <row r="58" spans="1:11" s="3" customFormat="1" ht="36" customHeight="1" x14ac:dyDescent="0.25">
      <c r="A58" s="181" t="s">
        <v>148</v>
      </c>
      <c r="B58" s="223"/>
      <c r="C58" s="224"/>
      <c r="D58" s="359"/>
      <c r="E58" s="397"/>
      <c r="F58" s="361">
        <f t="shared" si="3"/>
        <v>9611</v>
      </c>
      <c r="G58" s="362"/>
      <c r="H58" s="80">
        <v>9611</v>
      </c>
      <c r="I58" s="226" t="s">
        <v>158</v>
      </c>
      <c r="J58" s="227"/>
      <c r="K58" s="228"/>
    </row>
    <row r="59" spans="1:11" s="3" customFormat="1" ht="16.5" customHeight="1" x14ac:dyDescent="0.25">
      <c r="A59" s="197" t="s">
        <v>20</v>
      </c>
      <c r="B59" s="198"/>
      <c r="C59" s="199"/>
      <c r="D59" s="210">
        <f>SUM(D60:E70)</f>
        <v>554390.6</v>
      </c>
      <c r="E59" s="211"/>
      <c r="F59" s="200">
        <f>SUM(F60:G70)</f>
        <v>3540891</v>
      </c>
      <c r="G59" s="201"/>
      <c r="H59" s="70">
        <f>SUM(H60:H70)</f>
        <v>2986500.4</v>
      </c>
      <c r="I59" s="396"/>
      <c r="J59" s="396"/>
      <c r="K59" s="396"/>
    </row>
    <row r="60" spans="1:11" s="3" customFormat="1" ht="27.75" customHeight="1" x14ac:dyDescent="0.25">
      <c r="A60" s="181" t="s">
        <v>49</v>
      </c>
      <c r="B60" s="182"/>
      <c r="C60" s="183"/>
      <c r="D60" s="392">
        <v>9216</v>
      </c>
      <c r="E60" s="393"/>
      <c r="F60" s="394">
        <f t="shared" ref="F60:F81" si="5">D60+H60</f>
        <v>9216</v>
      </c>
      <c r="G60" s="395"/>
      <c r="H60" s="81"/>
      <c r="I60" s="212"/>
      <c r="J60" s="213"/>
      <c r="K60" s="214"/>
    </row>
    <row r="61" spans="1:11" s="3" customFormat="1" ht="16.5" customHeight="1" x14ac:dyDescent="0.25">
      <c r="A61" s="181" t="s">
        <v>31</v>
      </c>
      <c r="B61" s="182"/>
      <c r="C61" s="183"/>
      <c r="D61" s="392">
        <v>21926.28</v>
      </c>
      <c r="E61" s="393"/>
      <c r="F61" s="394">
        <f t="shared" si="5"/>
        <v>21926.28</v>
      </c>
      <c r="G61" s="395"/>
      <c r="H61" s="82"/>
      <c r="I61" s="283"/>
      <c r="J61" s="284"/>
      <c r="K61" s="285"/>
    </row>
    <row r="62" spans="1:11" s="3" customFormat="1" ht="63" customHeight="1" x14ac:dyDescent="0.25">
      <c r="A62" s="181" t="s">
        <v>44</v>
      </c>
      <c r="B62" s="182"/>
      <c r="C62" s="183"/>
      <c r="D62" s="392">
        <v>30000</v>
      </c>
      <c r="E62" s="393"/>
      <c r="F62" s="394">
        <f t="shared" si="5"/>
        <v>30000</v>
      </c>
      <c r="G62" s="395"/>
      <c r="H62" s="81"/>
      <c r="I62" s="188"/>
      <c r="J62" s="189"/>
      <c r="K62" s="190"/>
    </row>
    <row r="63" spans="1:11" s="3" customFormat="1" ht="29.25" customHeight="1" x14ac:dyDescent="0.25">
      <c r="A63" s="181" t="s">
        <v>60</v>
      </c>
      <c r="B63" s="182"/>
      <c r="C63" s="183"/>
      <c r="D63" s="392">
        <f>3*10429.44</f>
        <v>31288.32</v>
      </c>
      <c r="E63" s="393"/>
      <c r="F63" s="394">
        <f t="shared" si="5"/>
        <v>31288.32</v>
      </c>
      <c r="G63" s="395"/>
      <c r="H63" s="81"/>
      <c r="I63" s="212"/>
      <c r="J63" s="213"/>
      <c r="K63" s="214"/>
    </row>
    <row r="64" spans="1:11" s="3" customFormat="1" ht="16.5" customHeight="1" x14ac:dyDescent="0.25">
      <c r="A64" s="181" t="s">
        <v>45</v>
      </c>
      <c r="B64" s="182"/>
      <c r="C64" s="183"/>
      <c r="D64" s="392">
        <v>331200</v>
      </c>
      <c r="E64" s="393"/>
      <c r="F64" s="394">
        <f t="shared" si="5"/>
        <v>331200</v>
      </c>
      <c r="G64" s="395"/>
      <c r="H64" s="82"/>
      <c r="I64" s="212"/>
      <c r="J64" s="213"/>
      <c r="K64" s="214"/>
    </row>
    <row r="65" spans="1:11" s="3" customFormat="1" ht="43.5" customHeight="1" x14ac:dyDescent="0.25">
      <c r="A65" s="181" t="s">
        <v>50</v>
      </c>
      <c r="B65" s="182"/>
      <c r="C65" s="183"/>
      <c r="D65" s="392">
        <v>9000</v>
      </c>
      <c r="E65" s="393"/>
      <c r="F65" s="394">
        <f t="shared" si="5"/>
        <v>10320</v>
      </c>
      <c r="G65" s="395"/>
      <c r="H65" s="86">
        <v>1320</v>
      </c>
      <c r="I65" s="212" t="s">
        <v>154</v>
      </c>
      <c r="J65" s="213"/>
      <c r="K65" s="214"/>
    </row>
    <row r="66" spans="1:11" s="3" customFormat="1" ht="43.5" customHeight="1" x14ac:dyDescent="0.25">
      <c r="A66" s="181" t="s">
        <v>57</v>
      </c>
      <c r="B66" s="182"/>
      <c r="C66" s="183"/>
      <c r="D66" s="392">
        <v>31000</v>
      </c>
      <c r="E66" s="393"/>
      <c r="F66" s="394">
        <f t="shared" si="5"/>
        <v>27800</v>
      </c>
      <c r="G66" s="395"/>
      <c r="H66" s="86">
        <v>-3200</v>
      </c>
      <c r="I66" s="212" t="s">
        <v>157</v>
      </c>
      <c r="J66" s="213"/>
      <c r="K66" s="214"/>
    </row>
    <row r="67" spans="1:11" s="3" customFormat="1" ht="43.5" customHeight="1" x14ac:dyDescent="0.25">
      <c r="A67" s="181" t="s">
        <v>51</v>
      </c>
      <c r="B67" s="182"/>
      <c r="C67" s="183"/>
      <c r="D67" s="392">
        <v>70260</v>
      </c>
      <c r="E67" s="393"/>
      <c r="F67" s="394">
        <f t="shared" si="5"/>
        <v>57666</v>
      </c>
      <c r="G67" s="395"/>
      <c r="H67" s="86">
        <v>-12594</v>
      </c>
      <c r="I67" s="212" t="s">
        <v>157</v>
      </c>
      <c r="J67" s="213"/>
      <c r="K67" s="214"/>
    </row>
    <row r="68" spans="1:11" s="3" customFormat="1" ht="43.5" customHeight="1" x14ac:dyDescent="0.25">
      <c r="A68" s="181" t="s">
        <v>61</v>
      </c>
      <c r="B68" s="182"/>
      <c r="C68" s="183"/>
      <c r="D68" s="392">
        <v>20500</v>
      </c>
      <c r="E68" s="393"/>
      <c r="F68" s="394">
        <f t="shared" si="5"/>
        <v>19874.400000000001</v>
      </c>
      <c r="G68" s="395"/>
      <c r="H68" s="86">
        <v>-625.6</v>
      </c>
      <c r="I68" s="212" t="s">
        <v>157</v>
      </c>
      <c r="J68" s="213"/>
      <c r="K68" s="214"/>
    </row>
    <row r="69" spans="1:11" s="3" customFormat="1" ht="57" customHeight="1" x14ac:dyDescent="0.25">
      <c r="A69" s="181" t="s">
        <v>150</v>
      </c>
      <c r="B69" s="182"/>
      <c r="C69" s="183"/>
      <c r="D69" s="392"/>
      <c r="E69" s="393"/>
      <c r="F69" s="394">
        <f t="shared" si="5"/>
        <v>16800</v>
      </c>
      <c r="G69" s="395"/>
      <c r="H69" s="86">
        <v>16800</v>
      </c>
      <c r="I69" s="212" t="s">
        <v>159</v>
      </c>
      <c r="J69" s="213"/>
      <c r="K69" s="214"/>
    </row>
    <row r="70" spans="1:11" s="3" customFormat="1" ht="48.75" customHeight="1" x14ac:dyDescent="0.25">
      <c r="A70" s="181" t="s">
        <v>149</v>
      </c>
      <c r="B70" s="182"/>
      <c r="C70" s="183"/>
      <c r="D70" s="392"/>
      <c r="E70" s="393"/>
      <c r="F70" s="394">
        <f t="shared" ref="F70" si="6">D70+H70</f>
        <v>2984800</v>
      </c>
      <c r="G70" s="395"/>
      <c r="H70" s="81">
        <f>1456000+1528800</f>
        <v>2984800</v>
      </c>
      <c r="I70" s="212" t="s">
        <v>153</v>
      </c>
      <c r="J70" s="213"/>
      <c r="K70" s="214"/>
    </row>
    <row r="71" spans="1:11" ht="16.5" customHeight="1" x14ac:dyDescent="0.25">
      <c r="A71" s="197" t="s">
        <v>29</v>
      </c>
      <c r="B71" s="198"/>
      <c r="C71" s="199"/>
      <c r="D71" s="210">
        <f>D72</f>
        <v>0</v>
      </c>
      <c r="E71" s="211"/>
      <c r="F71" s="200">
        <f t="shared" si="5"/>
        <v>16800</v>
      </c>
      <c r="G71" s="201"/>
      <c r="H71" s="70">
        <f>SUM(H72:H72)</f>
        <v>16800</v>
      </c>
      <c r="I71" s="208"/>
      <c r="J71" s="208"/>
      <c r="K71" s="208"/>
    </row>
    <row r="72" spans="1:11" s="3" customFormat="1" ht="54" customHeight="1" x14ac:dyDescent="0.25">
      <c r="A72" s="181" t="s">
        <v>135</v>
      </c>
      <c r="B72" s="182"/>
      <c r="C72" s="183"/>
      <c r="D72" s="359"/>
      <c r="E72" s="360"/>
      <c r="F72" s="361">
        <f t="shared" si="5"/>
        <v>16800</v>
      </c>
      <c r="G72" s="362"/>
      <c r="H72" s="80">
        <v>16800</v>
      </c>
      <c r="I72" s="212" t="s">
        <v>153</v>
      </c>
      <c r="J72" s="213"/>
      <c r="K72" s="214"/>
    </row>
    <row r="73" spans="1:11" s="33" customFormat="1" ht="16.5" customHeight="1" x14ac:dyDescent="0.25">
      <c r="A73" s="232" t="s">
        <v>58</v>
      </c>
      <c r="B73" s="233"/>
      <c r="C73" s="234"/>
      <c r="D73" s="210">
        <f>D74+D75</f>
        <v>26540</v>
      </c>
      <c r="E73" s="211"/>
      <c r="F73" s="200">
        <f t="shared" si="5"/>
        <v>26540</v>
      </c>
      <c r="G73" s="201"/>
      <c r="H73" s="69"/>
      <c r="I73" s="212"/>
      <c r="J73" s="213"/>
      <c r="K73" s="214"/>
    </row>
    <row r="74" spans="1:11" s="3" customFormat="1" ht="16.5" customHeight="1" x14ac:dyDescent="0.25">
      <c r="A74" s="181" t="s">
        <v>90</v>
      </c>
      <c r="B74" s="182"/>
      <c r="C74" s="183"/>
      <c r="D74" s="359">
        <f>10*1495</f>
        <v>14950</v>
      </c>
      <c r="E74" s="360"/>
      <c r="F74" s="361">
        <f t="shared" si="5"/>
        <v>14950</v>
      </c>
      <c r="G74" s="362"/>
      <c r="H74" s="78"/>
      <c r="I74" s="188"/>
      <c r="J74" s="189"/>
      <c r="K74" s="190"/>
    </row>
    <row r="75" spans="1:11" s="3" customFormat="1" ht="16.5" customHeight="1" x14ac:dyDescent="0.25">
      <c r="A75" s="181" t="s">
        <v>91</v>
      </c>
      <c r="B75" s="182"/>
      <c r="C75" s="183"/>
      <c r="D75" s="359">
        <f>10*1159</f>
        <v>11590</v>
      </c>
      <c r="E75" s="360"/>
      <c r="F75" s="361">
        <f t="shared" si="5"/>
        <v>11590</v>
      </c>
      <c r="G75" s="362"/>
      <c r="H75" s="78"/>
      <c r="I75" s="188"/>
      <c r="J75" s="189"/>
      <c r="K75" s="190"/>
    </row>
    <row r="76" spans="1:11" s="33" customFormat="1" ht="51.75" customHeight="1" x14ac:dyDescent="0.25">
      <c r="A76" s="232" t="s">
        <v>32</v>
      </c>
      <c r="B76" s="233"/>
      <c r="C76" s="234"/>
      <c r="D76" s="210"/>
      <c r="E76" s="211"/>
      <c r="F76" s="200">
        <f t="shared" si="5"/>
        <v>10617.42</v>
      </c>
      <c r="G76" s="201"/>
      <c r="H76" s="69">
        <v>10617.42</v>
      </c>
      <c r="I76" s="212" t="s">
        <v>153</v>
      </c>
      <c r="J76" s="213"/>
      <c r="K76" s="214"/>
    </row>
    <row r="77" spans="1:11" s="33" customFormat="1" ht="32.25" customHeight="1" x14ac:dyDescent="0.25">
      <c r="A77" s="232" t="s">
        <v>36</v>
      </c>
      <c r="B77" s="243"/>
      <c r="C77" s="244"/>
      <c r="D77" s="210">
        <f>SUM(D78:E81)</f>
        <v>459435</v>
      </c>
      <c r="E77" s="235"/>
      <c r="F77" s="200">
        <f t="shared" si="5"/>
        <v>459435</v>
      </c>
      <c r="G77" s="201"/>
      <c r="H77" s="69"/>
      <c r="I77" s="276"/>
      <c r="J77" s="277"/>
      <c r="K77" s="278"/>
    </row>
    <row r="78" spans="1:11" s="3" customFormat="1" ht="16.5" customHeight="1" x14ac:dyDescent="0.25">
      <c r="A78" s="181" t="s">
        <v>92</v>
      </c>
      <c r="B78" s="182"/>
      <c r="C78" s="183"/>
      <c r="D78" s="359">
        <v>1600</v>
      </c>
      <c r="E78" s="360"/>
      <c r="F78" s="361">
        <f t="shared" si="5"/>
        <v>1600</v>
      </c>
      <c r="G78" s="362"/>
      <c r="H78" s="79"/>
      <c r="I78" s="188"/>
      <c r="J78" s="189"/>
      <c r="K78" s="190"/>
    </row>
    <row r="79" spans="1:11" s="3" customFormat="1" ht="25.5" customHeight="1" x14ac:dyDescent="0.25">
      <c r="A79" s="181" t="s">
        <v>93</v>
      </c>
      <c r="B79" s="182"/>
      <c r="C79" s="183"/>
      <c r="D79" s="359">
        <f>2*780</f>
        <v>1560</v>
      </c>
      <c r="E79" s="360"/>
      <c r="F79" s="361">
        <f t="shared" si="5"/>
        <v>1560</v>
      </c>
      <c r="G79" s="362"/>
      <c r="H79" s="79"/>
      <c r="I79" s="188"/>
      <c r="J79" s="189"/>
      <c r="K79" s="190"/>
    </row>
    <row r="80" spans="1:11" s="3" customFormat="1" ht="16.5" customHeight="1" x14ac:dyDescent="0.25">
      <c r="A80" s="181" t="s">
        <v>94</v>
      </c>
      <c r="B80" s="182"/>
      <c r="C80" s="183"/>
      <c r="D80" s="359">
        <f>105*55</f>
        <v>5775</v>
      </c>
      <c r="E80" s="360"/>
      <c r="F80" s="361">
        <f t="shared" si="5"/>
        <v>5775</v>
      </c>
      <c r="G80" s="362"/>
      <c r="H80" s="78"/>
      <c r="I80" s="212"/>
      <c r="J80" s="213"/>
      <c r="K80" s="214"/>
    </row>
    <row r="81" spans="1:11" s="3" customFormat="1" ht="16.5" customHeight="1" x14ac:dyDescent="0.25">
      <c r="A81" s="181" t="s">
        <v>95</v>
      </c>
      <c r="B81" s="182"/>
      <c r="C81" s="183"/>
      <c r="D81" s="359">
        <f>53*8500</f>
        <v>450500</v>
      </c>
      <c r="E81" s="360"/>
      <c r="F81" s="361">
        <f t="shared" si="5"/>
        <v>450500</v>
      </c>
      <c r="G81" s="362"/>
      <c r="H81" s="78"/>
      <c r="I81" s="215"/>
      <c r="J81" s="216"/>
      <c r="K81" s="217"/>
    </row>
    <row r="82" spans="1:11" s="33" customFormat="1" ht="27" customHeight="1" x14ac:dyDescent="0.25">
      <c r="A82" s="232" t="s">
        <v>35</v>
      </c>
      <c r="B82" s="233"/>
      <c r="C82" s="234"/>
      <c r="D82" s="210">
        <f>SUM(D83:E88)</f>
        <v>19670</v>
      </c>
      <c r="E82" s="211"/>
      <c r="F82" s="200">
        <f>SUM(F83:G88)</f>
        <v>19670</v>
      </c>
      <c r="G82" s="201"/>
      <c r="H82" s="69"/>
      <c r="I82" s="212"/>
      <c r="J82" s="213"/>
      <c r="K82" s="214"/>
    </row>
    <row r="83" spans="1:11" s="3" customFormat="1" ht="16.5" customHeight="1" x14ac:dyDescent="0.25">
      <c r="A83" s="181" t="s">
        <v>96</v>
      </c>
      <c r="B83" s="182"/>
      <c r="C83" s="183"/>
      <c r="D83" s="359">
        <f>3*1050</f>
        <v>3150</v>
      </c>
      <c r="E83" s="360"/>
      <c r="F83" s="361">
        <f t="shared" ref="F83:F92" si="7">D83+H83</f>
        <v>3150</v>
      </c>
      <c r="G83" s="362"/>
      <c r="H83" s="78"/>
      <c r="I83" s="212"/>
      <c r="J83" s="213"/>
      <c r="K83" s="214"/>
    </row>
    <row r="84" spans="1:11" s="3" customFormat="1" ht="16.5" customHeight="1" x14ac:dyDescent="0.25">
      <c r="A84" s="181" t="s">
        <v>97</v>
      </c>
      <c r="B84" s="182"/>
      <c r="C84" s="183"/>
      <c r="D84" s="359">
        <f>6*600</f>
        <v>3600</v>
      </c>
      <c r="E84" s="360"/>
      <c r="F84" s="361">
        <f t="shared" si="7"/>
        <v>3600</v>
      </c>
      <c r="G84" s="362"/>
      <c r="H84" s="78"/>
      <c r="I84" s="212"/>
      <c r="J84" s="213"/>
      <c r="K84" s="214"/>
    </row>
    <row r="85" spans="1:11" s="3" customFormat="1" ht="16.5" customHeight="1" x14ac:dyDescent="0.25">
      <c r="A85" s="181" t="s">
        <v>98</v>
      </c>
      <c r="B85" s="182"/>
      <c r="C85" s="183"/>
      <c r="D85" s="359">
        <f>5*450</f>
        <v>2250</v>
      </c>
      <c r="E85" s="360"/>
      <c r="F85" s="361">
        <f t="shared" si="7"/>
        <v>2250</v>
      </c>
      <c r="G85" s="362"/>
      <c r="H85" s="78"/>
      <c r="I85" s="212"/>
      <c r="J85" s="213"/>
      <c r="K85" s="214"/>
    </row>
    <row r="86" spans="1:11" s="3" customFormat="1" ht="16.5" customHeight="1" x14ac:dyDescent="0.25">
      <c r="A86" s="181" t="s">
        <v>100</v>
      </c>
      <c r="B86" s="182"/>
      <c r="C86" s="183"/>
      <c r="D86" s="359">
        <f>6*300</f>
        <v>1800</v>
      </c>
      <c r="E86" s="360"/>
      <c r="F86" s="361">
        <f t="shared" si="7"/>
        <v>1800</v>
      </c>
      <c r="G86" s="362"/>
      <c r="H86" s="78"/>
      <c r="I86" s="212"/>
      <c r="J86" s="213"/>
      <c r="K86" s="214"/>
    </row>
    <row r="87" spans="1:11" s="3" customFormat="1" ht="16.5" customHeight="1" x14ac:dyDescent="0.25">
      <c r="A87" s="181" t="s">
        <v>99</v>
      </c>
      <c r="B87" s="182"/>
      <c r="C87" s="183"/>
      <c r="D87" s="359">
        <f>30*120</f>
        <v>3600</v>
      </c>
      <c r="E87" s="360"/>
      <c r="F87" s="361">
        <f t="shared" si="7"/>
        <v>3600</v>
      </c>
      <c r="G87" s="362"/>
      <c r="H87" s="78"/>
      <c r="I87" s="212"/>
      <c r="J87" s="213"/>
      <c r="K87" s="214"/>
    </row>
    <row r="88" spans="1:11" s="3" customFormat="1" ht="16.5" customHeight="1" x14ac:dyDescent="0.25">
      <c r="A88" s="181" t="s">
        <v>101</v>
      </c>
      <c r="B88" s="182"/>
      <c r="C88" s="183"/>
      <c r="D88" s="359">
        <f>10*527</f>
        <v>5270</v>
      </c>
      <c r="E88" s="360"/>
      <c r="F88" s="361">
        <f t="shared" si="7"/>
        <v>5270</v>
      </c>
      <c r="G88" s="362"/>
      <c r="H88" s="78"/>
      <c r="I88" s="212"/>
      <c r="J88" s="213"/>
      <c r="K88" s="214"/>
    </row>
    <row r="89" spans="1:11" s="33" customFormat="1" ht="34.5" customHeight="1" x14ac:dyDescent="0.25">
      <c r="A89" s="232" t="s">
        <v>33</v>
      </c>
      <c r="B89" s="233"/>
      <c r="C89" s="234"/>
      <c r="D89" s="210">
        <f>SUM(D90:E92)</f>
        <v>79440</v>
      </c>
      <c r="E89" s="211"/>
      <c r="F89" s="200">
        <f t="shared" si="7"/>
        <v>162000.01</v>
      </c>
      <c r="G89" s="201"/>
      <c r="H89" s="69">
        <f>SUM(H90:H92)</f>
        <v>82560.010000000009</v>
      </c>
      <c r="I89" s="212"/>
      <c r="J89" s="213"/>
      <c r="K89" s="214"/>
    </row>
    <row r="90" spans="1:11" s="3" customFormat="1" ht="81" customHeight="1" x14ac:dyDescent="0.25">
      <c r="A90" s="181" t="s">
        <v>136</v>
      </c>
      <c r="B90" s="182"/>
      <c r="C90" s="183"/>
      <c r="D90" s="359">
        <v>16700</v>
      </c>
      <c r="E90" s="360"/>
      <c r="F90" s="361">
        <f t="shared" si="7"/>
        <v>49220.01</v>
      </c>
      <c r="G90" s="362"/>
      <c r="H90" s="78">
        <f>-3011.54+35531.55</f>
        <v>32520.010000000002</v>
      </c>
      <c r="I90" s="212" t="s">
        <v>153</v>
      </c>
      <c r="J90" s="213"/>
      <c r="K90" s="214"/>
    </row>
    <row r="91" spans="1:11" s="3" customFormat="1" ht="147" customHeight="1" x14ac:dyDescent="0.25">
      <c r="A91" s="181" t="s">
        <v>137</v>
      </c>
      <c r="B91" s="182"/>
      <c r="C91" s="183"/>
      <c r="D91" s="359">
        <v>34150</v>
      </c>
      <c r="E91" s="360"/>
      <c r="F91" s="361">
        <f t="shared" si="7"/>
        <v>93370</v>
      </c>
      <c r="G91" s="362"/>
      <c r="H91" s="78">
        <v>59220</v>
      </c>
      <c r="I91" s="212" t="s">
        <v>153</v>
      </c>
      <c r="J91" s="213"/>
      <c r="K91" s="214"/>
    </row>
    <row r="92" spans="1:11" s="3" customFormat="1" ht="81.75" customHeight="1" x14ac:dyDescent="0.25">
      <c r="A92" s="181" t="s">
        <v>103</v>
      </c>
      <c r="B92" s="182"/>
      <c r="C92" s="183"/>
      <c r="D92" s="359">
        <v>28590</v>
      </c>
      <c r="E92" s="360"/>
      <c r="F92" s="361">
        <f t="shared" si="7"/>
        <v>19410</v>
      </c>
      <c r="G92" s="362"/>
      <c r="H92" s="78">
        <v>-9180</v>
      </c>
      <c r="I92" s="212" t="s">
        <v>160</v>
      </c>
      <c r="J92" s="213"/>
      <c r="K92" s="214"/>
    </row>
    <row r="93" spans="1:11" s="36" customFormat="1" ht="39" hidden="1" customHeight="1" x14ac:dyDescent="0.25">
      <c r="A93" s="252" t="s">
        <v>37</v>
      </c>
      <c r="B93" s="271"/>
      <c r="C93" s="272"/>
      <c r="D93" s="255"/>
      <c r="E93" s="273"/>
      <c r="F93" s="255"/>
      <c r="G93" s="273"/>
      <c r="H93" s="79"/>
      <c r="I93" s="202"/>
      <c r="J93" s="274"/>
      <c r="K93" s="275"/>
    </row>
    <row r="94" spans="1:11" s="36" customFormat="1" ht="16.5" hidden="1" customHeight="1" x14ac:dyDescent="0.25">
      <c r="A94" s="205" t="s">
        <v>64</v>
      </c>
      <c r="B94" s="206"/>
      <c r="C94" s="207"/>
      <c r="D94" s="359"/>
      <c r="E94" s="360"/>
      <c r="F94" s="359"/>
      <c r="G94" s="360"/>
      <c r="H94" s="79"/>
      <c r="I94" s="202"/>
      <c r="J94" s="203"/>
      <c r="K94" s="204"/>
    </row>
    <row r="95" spans="1:11" s="36" customFormat="1" ht="16.5" hidden="1" customHeight="1" x14ac:dyDescent="0.25">
      <c r="A95" s="205" t="s">
        <v>65</v>
      </c>
      <c r="B95" s="237"/>
      <c r="C95" s="238"/>
      <c r="D95" s="359"/>
      <c r="E95" s="360"/>
      <c r="F95" s="359"/>
      <c r="G95" s="360"/>
      <c r="H95" s="79"/>
      <c r="I95" s="202"/>
      <c r="J95" s="203"/>
      <c r="K95" s="204"/>
    </row>
    <row r="96" spans="1:11" s="36" customFormat="1" ht="16.5" hidden="1" customHeight="1" x14ac:dyDescent="0.25">
      <c r="A96" s="205" t="s">
        <v>66</v>
      </c>
      <c r="B96" s="206"/>
      <c r="C96" s="207"/>
      <c r="D96" s="359"/>
      <c r="E96" s="360"/>
      <c r="F96" s="359"/>
      <c r="G96" s="360"/>
      <c r="H96" s="79"/>
      <c r="I96" s="202"/>
      <c r="J96" s="203"/>
      <c r="K96" s="204"/>
    </row>
    <row r="97" spans="1:11" s="36" customFormat="1" ht="16.5" hidden="1" customHeight="1" x14ac:dyDescent="0.25">
      <c r="A97" s="205" t="s">
        <v>67</v>
      </c>
      <c r="B97" s="206"/>
      <c r="C97" s="207"/>
      <c r="D97" s="359"/>
      <c r="E97" s="360"/>
      <c r="F97" s="359"/>
      <c r="G97" s="360"/>
      <c r="H97" s="79"/>
      <c r="I97" s="202"/>
      <c r="J97" s="203"/>
      <c r="K97" s="204"/>
    </row>
    <row r="98" spans="1:11" s="36" customFormat="1" ht="16.5" hidden="1" customHeight="1" x14ac:dyDescent="0.25">
      <c r="A98" s="205" t="s">
        <v>68</v>
      </c>
      <c r="B98" s="206"/>
      <c r="C98" s="207"/>
      <c r="D98" s="359"/>
      <c r="E98" s="360"/>
      <c r="F98" s="359"/>
      <c r="G98" s="360"/>
      <c r="H98" s="79"/>
      <c r="I98" s="202"/>
      <c r="J98" s="203"/>
      <c r="K98" s="204"/>
    </row>
    <row r="99" spans="1:11" s="36" customFormat="1" ht="16.5" hidden="1" customHeight="1" x14ac:dyDescent="0.25">
      <c r="A99" s="205" t="s">
        <v>55</v>
      </c>
      <c r="B99" s="206"/>
      <c r="C99" s="207"/>
      <c r="D99" s="359"/>
      <c r="E99" s="360"/>
      <c r="F99" s="359"/>
      <c r="G99" s="360"/>
      <c r="H99" s="79"/>
      <c r="I99" s="202"/>
      <c r="J99" s="203"/>
      <c r="K99" s="204"/>
    </row>
    <row r="100" spans="1:11" s="3" customFormat="1" x14ac:dyDescent="0.25">
      <c r="A100" s="229" t="s">
        <v>11</v>
      </c>
      <c r="B100" s="229"/>
      <c r="C100" s="229"/>
      <c r="D100" s="375">
        <f>D29+D30+D31+D34+D39+D45+D59+D71+D73+D76+D77+D82+D89</f>
        <v>7098999.9999999991</v>
      </c>
      <c r="E100" s="376"/>
      <c r="F100" s="375">
        <f>F29+F30+F31+F32+F34+F39+F45+F59+F71+F73+F76+F77+F82+F89</f>
        <v>11974195</v>
      </c>
      <c r="G100" s="376"/>
      <c r="H100" s="66">
        <f>H29+H30+H31+H32+H34+H39+H45+H59+H71+H73+H76+H77+H82+H89</f>
        <v>4875195</v>
      </c>
      <c r="I100" s="208"/>
      <c r="J100" s="208"/>
      <c r="K100" s="208"/>
    </row>
    <row r="101" spans="1:11" s="3" customFormat="1" x14ac:dyDescent="0.25">
      <c r="A101" s="8"/>
      <c r="B101" s="8"/>
      <c r="C101" s="8"/>
      <c r="D101" s="48"/>
      <c r="E101" s="48"/>
      <c r="F101" s="9"/>
      <c r="G101" s="9"/>
      <c r="H101" s="9"/>
      <c r="I101" s="10"/>
      <c r="J101" s="10"/>
      <c r="K101" s="10"/>
    </row>
    <row r="102" spans="1:11" s="3" customFormat="1" x14ac:dyDescent="0.25">
      <c r="A102" s="8"/>
      <c r="B102" s="8"/>
      <c r="C102" s="8"/>
      <c r="D102" s="48"/>
      <c r="E102" s="48"/>
      <c r="F102" s="9"/>
      <c r="G102" s="9"/>
      <c r="H102" s="9"/>
      <c r="I102" s="10"/>
      <c r="J102" s="10"/>
      <c r="K102" s="10"/>
    </row>
    <row r="103" spans="1:11" ht="16.5" customHeight="1" x14ac:dyDescent="0.25">
      <c r="A103" s="326" t="s">
        <v>46</v>
      </c>
      <c r="B103" s="326"/>
      <c r="C103" s="326"/>
      <c r="D103" s="326"/>
      <c r="E103" s="326"/>
      <c r="F103" s="326"/>
      <c r="G103" s="326"/>
      <c r="H103" s="326"/>
      <c r="I103" s="326"/>
      <c r="J103" s="326"/>
      <c r="K103" s="326"/>
    </row>
    <row r="105" spans="1:11" x14ac:dyDescent="0.25">
      <c r="A105" s="208"/>
      <c r="B105" s="208"/>
      <c r="C105" s="208"/>
      <c r="D105" s="247" t="s">
        <v>5</v>
      </c>
      <c r="E105" s="247"/>
      <c r="F105" s="248" t="s">
        <v>6</v>
      </c>
      <c r="G105" s="248"/>
      <c r="H105" s="60" t="s">
        <v>14</v>
      </c>
      <c r="I105" s="249" t="s">
        <v>13</v>
      </c>
      <c r="J105" s="250"/>
      <c r="K105" s="251"/>
    </row>
    <row r="106" spans="1:11" ht="21" customHeight="1" x14ac:dyDescent="0.25">
      <c r="A106" s="333" t="s">
        <v>15</v>
      </c>
      <c r="B106" s="333"/>
      <c r="C106" s="333"/>
      <c r="D106" s="210"/>
      <c r="E106" s="211"/>
      <c r="F106" s="200">
        <f>D106+H106</f>
        <v>418526.48</v>
      </c>
      <c r="G106" s="201"/>
      <c r="H106" s="70">
        <v>418526.48</v>
      </c>
      <c r="I106" s="388" t="s">
        <v>153</v>
      </c>
      <c r="J106" s="363"/>
      <c r="K106" s="364"/>
    </row>
    <row r="107" spans="1:11" ht="28.5" customHeight="1" x14ac:dyDescent="0.25">
      <c r="A107" s="327" t="s">
        <v>16</v>
      </c>
      <c r="B107" s="328"/>
      <c r="C107" s="329"/>
      <c r="D107" s="210"/>
      <c r="E107" s="211"/>
      <c r="F107" s="200">
        <f>D107+H107</f>
        <v>126395</v>
      </c>
      <c r="G107" s="201"/>
      <c r="H107" s="70">
        <v>126395</v>
      </c>
      <c r="I107" s="389"/>
      <c r="J107" s="390"/>
      <c r="K107" s="391"/>
    </row>
    <row r="108" spans="1:11" ht="16.5" customHeight="1" x14ac:dyDescent="0.25">
      <c r="A108" s="197" t="s">
        <v>25</v>
      </c>
      <c r="B108" s="198"/>
      <c r="C108" s="199"/>
      <c r="D108" s="210">
        <f>SUM(D109:E110)</f>
        <v>6662.66</v>
      </c>
      <c r="E108" s="235"/>
      <c r="F108" s="200">
        <f t="shared" ref="F108" si="8">D108+H108</f>
        <v>32016.3</v>
      </c>
      <c r="G108" s="236"/>
      <c r="H108" s="70">
        <f>SUM(H109:H109)</f>
        <v>25353.64</v>
      </c>
      <c r="I108" s="188"/>
      <c r="J108" s="189"/>
      <c r="K108" s="190"/>
    </row>
    <row r="109" spans="1:11" ht="53.25" customHeight="1" x14ac:dyDescent="0.25">
      <c r="A109" s="181" t="s">
        <v>43</v>
      </c>
      <c r="B109" s="182"/>
      <c r="C109" s="183"/>
      <c r="D109" s="359">
        <v>5319.76</v>
      </c>
      <c r="E109" s="360"/>
      <c r="F109" s="361">
        <f>D109+H109</f>
        <v>30673.4</v>
      </c>
      <c r="G109" s="387"/>
      <c r="H109" s="78">
        <v>25353.64</v>
      </c>
      <c r="I109" s="212" t="s">
        <v>161</v>
      </c>
      <c r="J109" s="213"/>
      <c r="K109" s="214"/>
    </row>
    <row r="110" spans="1:11" ht="16.5" customHeight="1" x14ac:dyDescent="0.25">
      <c r="A110" s="181" t="s">
        <v>24</v>
      </c>
      <c r="B110" s="182"/>
      <c r="C110" s="183"/>
      <c r="D110" s="359">
        <v>1342.9</v>
      </c>
      <c r="E110" s="360"/>
      <c r="F110" s="361">
        <f>D110+H110</f>
        <v>1342.9</v>
      </c>
      <c r="G110" s="387"/>
      <c r="H110" s="78"/>
      <c r="I110" s="212"/>
      <c r="J110" s="213"/>
      <c r="K110" s="214"/>
    </row>
    <row r="111" spans="1:11" ht="57.75" customHeight="1" x14ac:dyDescent="0.25">
      <c r="A111" s="197" t="s">
        <v>26</v>
      </c>
      <c r="B111" s="198"/>
      <c r="C111" s="199"/>
      <c r="D111" s="210">
        <v>30000</v>
      </c>
      <c r="E111" s="211"/>
      <c r="F111" s="200">
        <f>D111+H111</f>
        <v>60000</v>
      </c>
      <c r="G111" s="201"/>
      <c r="H111" s="69">
        <v>30000</v>
      </c>
      <c r="I111" s="226" t="s">
        <v>166</v>
      </c>
      <c r="J111" s="385"/>
      <c r="K111" s="386"/>
    </row>
    <row r="112" spans="1:11" ht="16.5" customHeight="1" x14ac:dyDescent="0.25">
      <c r="A112" s="197" t="s">
        <v>20</v>
      </c>
      <c r="B112" s="198"/>
      <c r="C112" s="199"/>
      <c r="D112" s="210">
        <f>SUM(D113:E117)</f>
        <v>52000</v>
      </c>
      <c r="E112" s="211"/>
      <c r="F112" s="200">
        <f t="shared" ref="F112:F122" si="9">D112+H112</f>
        <v>188500</v>
      </c>
      <c r="G112" s="201"/>
      <c r="H112" s="70">
        <f>SUM(H113:H118)</f>
        <v>136500</v>
      </c>
      <c r="I112" s="208"/>
      <c r="J112" s="208"/>
      <c r="K112" s="208"/>
    </row>
    <row r="113" spans="1:11" s="3" customFormat="1" ht="16.5" customHeight="1" x14ac:dyDescent="0.25">
      <c r="A113" s="181" t="s">
        <v>71</v>
      </c>
      <c r="B113" s="182"/>
      <c r="C113" s="183"/>
      <c r="D113" s="359">
        <v>12000</v>
      </c>
      <c r="E113" s="360"/>
      <c r="F113" s="361">
        <f t="shared" si="9"/>
        <v>12000</v>
      </c>
      <c r="G113" s="362"/>
      <c r="H113" s="83"/>
      <c r="I113" s="188"/>
      <c r="J113" s="189"/>
      <c r="K113" s="190"/>
    </row>
    <row r="114" spans="1:11" s="3" customFormat="1" ht="16.5" customHeight="1" x14ac:dyDescent="0.25">
      <c r="A114" s="181" t="s">
        <v>73</v>
      </c>
      <c r="B114" s="182"/>
      <c r="C114" s="183"/>
      <c r="D114" s="359">
        <v>1500</v>
      </c>
      <c r="E114" s="360"/>
      <c r="F114" s="361">
        <f t="shared" si="9"/>
        <v>1500</v>
      </c>
      <c r="G114" s="362"/>
      <c r="H114" s="83"/>
      <c r="I114" s="188"/>
      <c r="J114" s="189"/>
      <c r="K114" s="190"/>
    </row>
    <row r="115" spans="1:11" s="3" customFormat="1" ht="16.5" customHeight="1" x14ac:dyDescent="0.25">
      <c r="A115" s="181" t="s">
        <v>74</v>
      </c>
      <c r="B115" s="182"/>
      <c r="C115" s="183"/>
      <c r="D115" s="359">
        <v>7500</v>
      </c>
      <c r="E115" s="360"/>
      <c r="F115" s="361">
        <f t="shared" si="9"/>
        <v>7500</v>
      </c>
      <c r="G115" s="362"/>
      <c r="H115" s="83"/>
      <c r="I115" s="188"/>
      <c r="J115" s="189"/>
      <c r="K115" s="190"/>
    </row>
    <row r="116" spans="1:11" s="3" customFormat="1" ht="16.5" customHeight="1" x14ac:dyDescent="0.25">
      <c r="A116" s="181" t="s">
        <v>105</v>
      </c>
      <c r="B116" s="182"/>
      <c r="C116" s="183"/>
      <c r="D116" s="359">
        <v>10000</v>
      </c>
      <c r="E116" s="360"/>
      <c r="F116" s="361">
        <f t="shared" si="9"/>
        <v>10000</v>
      </c>
      <c r="G116" s="362"/>
      <c r="H116" s="83"/>
      <c r="I116" s="188"/>
      <c r="J116" s="189"/>
      <c r="K116" s="190"/>
    </row>
    <row r="117" spans="1:11" s="3" customFormat="1" ht="16.5" customHeight="1" x14ac:dyDescent="0.25">
      <c r="A117" s="181" t="s">
        <v>106</v>
      </c>
      <c r="B117" s="182"/>
      <c r="C117" s="183"/>
      <c r="D117" s="359">
        <v>21000</v>
      </c>
      <c r="E117" s="360"/>
      <c r="F117" s="361">
        <f t="shared" si="9"/>
        <v>21000</v>
      </c>
      <c r="G117" s="362"/>
      <c r="H117" s="83"/>
      <c r="I117" s="188"/>
      <c r="J117" s="189"/>
      <c r="K117" s="190"/>
    </row>
    <row r="118" spans="1:11" s="3" customFormat="1" ht="52.5" customHeight="1" x14ac:dyDescent="0.25">
      <c r="A118" s="181" t="s">
        <v>138</v>
      </c>
      <c r="B118" s="182"/>
      <c r="C118" s="183"/>
      <c r="D118" s="359"/>
      <c r="E118" s="360"/>
      <c r="F118" s="361">
        <f t="shared" ref="F118" si="10">D118+H118</f>
        <v>136500</v>
      </c>
      <c r="G118" s="362"/>
      <c r="H118" s="80">
        <v>136500</v>
      </c>
      <c r="I118" s="365" t="s">
        <v>165</v>
      </c>
      <c r="J118" s="366"/>
      <c r="K118" s="367"/>
    </row>
    <row r="119" spans="1:11" ht="16.5" customHeight="1" x14ac:dyDescent="0.25">
      <c r="A119" s="197" t="s">
        <v>58</v>
      </c>
      <c r="B119" s="198"/>
      <c r="C119" s="199"/>
      <c r="D119" s="210">
        <f>D121</f>
        <v>0</v>
      </c>
      <c r="E119" s="211"/>
      <c r="F119" s="200">
        <f t="shared" si="9"/>
        <v>33835</v>
      </c>
      <c r="G119" s="201"/>
      <c r="H119" s="70">
        <f>H120+H121</f>
        <v>33835</v>
      </c>
      <c r="I119" s="208"/>
      <c r="J119" s="208"/>
      <c r="K119" s="208"/>
    </row>
    <row r="120" spans="1:11" s="3" customFormat="1" ht="18" customHeight="1" x14ac:dyDescent="0.25">
      <c r="A120" s="181" t="s">
        <v>164</v>
      </c>
      <c r="B120" s="182"/>
      <c r="C120" s="183"/>
      <c r="D120" s="359"/>
      <c r="E120" s="360"/>
      <c r="F120" s="361">
        <f t="shared" ref="F120" si="11">D120+H120</f>
        <v>18285</v>
      </c>
      <c r="G120" s="362"/>
      <c r="H120" s="84">
        <v>18285</v>
      </c>
      <c r="I120" s="379" t="s">
        <v>162</v>
      </c>
      <c r="J120" s="380"/>
      <c r="K120" s="381"/>
    </row>
    <row r="121" spans="1:11" s="3" customFormat="1" ht="18" customHeight="1" x14ac:dyDescent="0.25">
      <c r="A121" s="181" t="s">
        <v>163</v>
      </c>
      <c r="B121" s="182"/>
      <c r="C121" s="183"/>
      <c r="D121" s="359"/>
      <c r="E121" s="360"/>
      <c r="F121" s="361">
        <f t="shared" si="9"/>
        <v>15550</v>
      </c>
      <c r="G121" s="362"/>
      <c r="H121" s="84">
        <v>15550</v>
      </c>
      <c r="I121" s="382"/>
      <c r="J121" s="383"/>
      <c r="K121" s="384"/>
    </row>
    <row r="122" spans="1:11" s="33" customFormat="1" ht="32.25" customHeight="1" x14ac:dyDescent="0.25">
      <c r="A122" s="232" t="s">
        <v>145</v>
      </c>
      <c r="B122" s="243"/>
      <c r="C122" s="244"/>
      <c r="D122" s="210">
        <v>0</v>
      </c>
      <c r="E122" s="235"/>
      <c r="F122" s="200">
        <f t="shared" si="9"/>
        <v>98183.88</v>
      </c>
      <c r="G122" s="201"/>
      <c r="H122" s="69">
        <f>H123</f>
        <v>98183.88</v>
      </c>
      <c r="I122" s="276"/>
      <c r="J122" s="277"/>
      <c r="K122" s="278"/>
    </row>
    <row r="123" spans="1:11" s="3" customFormat="1" ht="64.5" customHeight="1" x14ac:dyDescent="0.25">
      <c r="A123" s="205" t="s">
        <v>139</v>
      </c>
      <c r="B123" s="206"/>
      <c r="C123" s="207"/>
      <c r="D123" s="359"/>
      <c r="E123" s="360"/>
      <c r="F123" s="361">
        <f>H123</f>
        <v>98183.88</v>
      </c>
      <c r="G123" s="362"/>
      <c r="H123" s="78">
        <v>98183.88</v>
      </c>
      <c r="I123" s="212" t="s">
        <v>153</v>
      </c>
      <c r="J123" s="213"/>
      <c r="K123" s="214"/>
    </row>
    <row r="124" spans="1:11" s="36" customFormat="1" ht="39" customHeight="1" x14ac:dyDescent="0.25">
      <c r="A124" s="252" t="s">
        <v>37</v>
      </c>
      <c r="B124" s="253"/>
      <c r="C124" s="254"/>
      <c r="D124" s="255">
        <f>SUM(D125:E129)</f>
        <v>0</v>
      </c>
      <c r="E124" s="256"/>
      <c r="F124" s="210">
        <f t="shared" ref="F124:F129" si="12">D124+H124</f>
        <v>64990</v>
      </c>
      <c r="G124" s="235"/>
      <c r="H124" s="85">
        <f>SUM(H125:H129)</f>
        <v>64990</v>
      </c>
      <c r="I124" s="202"/>
      <c r="J124" s="203"/>
      <c r="K124" s="204"/>
    </row>
    <row r="125" spans="1:11" s="36" customFormat="1" ht="16.5" customHeight="1" x14ac:dyDescent="0.25">
      <c r="A125" s="205" t="s">
        <v>140</v>
      </c>
      <c r="B125" s="206"/>
      <c r="C125" s="207"/>
      <c r="D125" s="359"/>
      <c r="E125" s="360"/>
      <c r="F125" s="359">
        <f t="shared" si="12"/>
        <v>25200</v>
      </c>
      <c r="G125" s="360"/>
      <c r="H125" s="78">
        <v>25200</v>
      </c>
      <c r="I125" s="335" t="s">
        <v>153</v>
      </c>
      <c r="J125" s="336"/>
      <c r="K125" s="337"/>
    </row>
    <row r="126" spans="1:11" s="36" customFormat="1" ht="16.5" customHeight="1" x14ac:dyDescent="0.25">
      <c r="A126" s="205" t="s">
        <v>141</v>
      </c>
      <c r="B126" s="237"/>
      <c r="C126" s="238"/>
      <c r="D126" s="359"/>
      <c r="E126" s="360"/>
      <c r="F126" s="359">
        <f t="shared" si="12"/>
        <v>11760</v>
      </c>
      <c r="G126" s="360"/>
      <c r="H126" s="78">
        <v>11760</v>
      </c>
      <c r="I126" s="369"/>
      <c r="J126" s="370"/>
      <c r="K126" s="371"/>
    </row>
    <row r="127" spans="1:11" s="36" customFormat="1" ht="16.5" customHeight="1" x14ac:dyDescent="0.25">
      <c r="A127" s="205" t="s">
        <v>142</v>
      </c>
      <c r="B127" s="206"/>
      <c r="C127" s="207"/>
      <c r="D127" s="359"/>
      <c r="E127" s="360"/>
      <c r="F127" s="359">
        <f t="shared" si="12"/>
        <v>16800</v>
      </c>
      <c r="G127" s="360"/>
      <c r="H127" s="78">
        <v>16800</v>
      </c>
      <c r="I127" s="369"/>
      <c r="J127" s="370"/>
      <c r="K127" s="371"/>
    </row>
    <row r="128" spans="1:11" s="36" customFormat="1" ht="16.5" customHeight="1" x14ac:dyDescent="0.25">
      <c r="A128" s="205" t="s">
        <v>143</v>
      </c>
      <c r="B128" s="206"/>
      <c r="C128" s="207"/>
      <c r="D128" s="359"/>
      <c r="E128" s="360"/>
      <c r="F128" s="359">
        <f t="shared" si="12"/>
        <v>10080</v>
      </c>
      <c r="G128" s="360"/>
      <c r="H128" s="78">
        <v>10080</v>
      </c>
      <c r="I128" s="369"/>
      <c r="J128" s="370"/>
      <c r="K128" s="371"/>
    </row>
    <row r="129" spans="1:11" s="36" customFormat="1" ht="16.5" customHeight="1" x14ac:dyDescent="0.25">
      <c r="A129" s="205" t="s">
        <v>144</v>
      </c>
      <c r="B129" s="206"/>
      <c r="C129" s="207"/>
      <c r="D129" s="359"/>
      <c r="E129" s="360"/>
      <c r="F129" s="359">
        <f t="shared" si="12"/>
        <v>1150</v>
      </c>
      <c r="G129" s="360"/>
      <c r="H129" s="78">
        <v>1150</v>
      </c>
      <c r="I129" s="372"/>
      <c r="J129" s="373"/>
      <c r="K129" s="374"/>
    </row>
    <row r="130" spans="1:11" x14ac:dyDescent="0.25">
      <c r="A130" s="229" t="s">
        <v>11</v>
      </c>
      <c r="B130" s="229"/>
      <c r="C130" s="229"/>
      <c r="D130" s="375">
        <f>D106+D107+D108+D111+D112+D119+D122</f>
        <v>88662.66</v>
      </c>
      <c r="E130" s="376"/>
      <c r="F130" s="377">
        <f>F106+F107+F108+F111+F112+F119+F122+F124</f>
        <v>1022446.66</v>
      </c>
      <c r="G130" s="378"/>
      <c r="H130" s="66">
        <f>H106+H107+H108+H111+H112+H119+H122+H124</f>
        <v>933784</v>
      </c>
      <c r="I130" s="208"/>
      <c r="J130" s="208"/>
      <c r="K130" s="208"/>
    </row>
    <row r="131" spans="1:11" ht="12" customHeight="1" x14ac:dyDescent="0.25">
      <c r="A131" s="64"/>
      <c r="B131" s="64"/>
      <c r="C131" s="64"/>
      <c r="D131" s="49"/>
      <c r="E131" s="49"/>
      <c r="F131" s="64"/>
      <c r="G131" s="64"/>
      <c r="H131" s="64"/>
      <c r="I131" s="64"/>
      <c r="J131" s="64"/>
      <c r="K131" s="64"/>
    </row>
    <row r="132" spans="1:11" ht="12" customHeight="1" x14ac:dyDescent="0.25">
      <c r="A132" s="64"/>
      <c r="B132" s="64"/>
      <c r="C132" s="64"/>
      <c r="D132" s="49"/>
      <c r="E132" s="49"/>
      <c r="F132" s="64"/>
      <c r="G132" s="64"/>
      <c r="H132" s="64"/>
      <c r="I132" s="64"/>
      <c r="J132" s="64"/>
      <c r="K132" s="64"/>
    </row>
    <row r="133" spans="1:11" x14ac:dyDescent="0.25">
      <c r="A133" s="325" t="s">
        <v>47</v>
      </c>
      <c r="B133" s="325"/>
      <c r="C133" s="325"/>
      <c r="D133" s="325"/>
      <c r="E133" s="325"/>
      <c r="F133" s="325"/>
      <c r="G133" s="325"/>
      <c r="H133" s="325"/>
      <c r="I133" s="325"/>
      <c r="J133" s="325"/>
      <c r="K133" s="325"/>
    </row>
    <row r="134" spans="1:11" ht="8.25" customHeight="1" x14ac:dyDescent="0.25">
      <c r="A134" s="269"/>
      <c r="B134" s="269"/>
      <c r="C134" s="269"/>
      <c r="D134" s="269"/>
      <c r="E134" s="269"/>
      <c r="F134" s="269"/>
      <c r="G134" s="269"/>
      <c r="H134" s="269"/>
      <c r="I134" s="269"/>
      <c r="J134" s="269"/>
      <c r="K134" s="269"/>
    </row>
    <row r="135" spans="1:11" x14ac:dyDescent="0.25">
      <c r="A135" s="208"/>
      <c r="B135" s="208"/>
      <c r="C135" s="208"/>
      <c r="D135" s="247" t="s">
        <v>5</v>
      </c>
      <c r="E135" s="247"/>
      <c r="F135" s="248" t="s">
        <v>6</v>
      </c>
      <c r="G135" s="248"/>
      <c r="H135" s="60" t="s">
        <v>14</v>
      </c>
      <c r="I135" s="249" t="s">
        <v>13</v>
      </c>
      <c r="J135" s="250"/>
      <c r="K135" s="251"/>
    </row>
    <row r="136" spans="1:11" s="33" customFormat="1" ht="16.5" customHeight="1" x14ac:dyDescent="0.25">
      <c r="A136" s="197" t="s">
        <v>19</v>
      </c>
      <c r="B136" s="198"/>
      <c r="C136" s="199"/>
      <c r="D136" s="210">
        <f>SUM(D137:E141)</f>
        <v>1848213.93</v>
      </c>
      <c r="E136" s="211"/>
      <c r="F136" s="200">
        <f>SUM(F137:G141)</f>
        <v>1848213.93</v>
      </c>
      <c r="G136" s="201"/>
      <c r="H136" s="35"/>
      <c r="I136" s="194"/>
      <c r="J136" s="195"/>
      <c r="K136" s="196"/>
    </row>
    <row r="137" spans="1:11" s="33" customFormat="1" ht="30" customHeight="1" x14ac:dyDescent="0.25">
      <c r="A137" s="181" t="s">
        <v>107</v>
      </c>
      <c r="B137" s="266"/>
      <c r="C137" s="267"/>
      <c r="D137" s="359">
        <v>99743</v>
      </c>
      <c r="E137" s="368"/>
      <c r="F137" s="361">
        <f>D137+H137</f>
        <v>99743</v>
      </c>
      <c r="G137" s="362"/>
      <c r="H137" s="16"/>
      <c r="I137" s="261"/>
      <c r="J137" s="262"/>
      <c r="K137" s="263"/>
    </row>
    <row r="138" spans="1:11" s="33" customFormat="1" ht="30" customHeight="1" x14ac:dyDescent="0.25">
      <c r="A138" s="181" t="s">
        <v>108</v>
      </c>
      <c r="B138" s="191"/>
      <c r="C138" s="192"/>
      <c r="D138" s="359">
        <v>50614</v>
      </c>
      <c r="E138" s="360"/>
      <c r="F138" s="361">
        <f t="shared" ref="F138:F141" si="13">D138+H138</f>
        <v>50614</v>
      </c>
      <c r="G138" s="362"/>
      <c r="H138" s="16"/>
      <c r="I138" s="194"/>
      <c r="J138" s="195"/>
      <c r="K138" s="196"/>
    </row>
    <row r="139" spans="1:11" s="33" customFormat="1" ht="30" customHeight="1" x14ac:dyDescent="0.25">
      <c r="A139" s="181" t="s">
        <v>109</v>
      </c>
      <c r="B139" s="191"/>
      <c r="C139" s="192"/>
      <c r="D139" s="359">
        <v>99900</v>
      </c>
      <c r="E139" s="360"/>
      <c r="F139" s="361">
        <f t="shared" si="13"/>
        <v>99900</v>
      </c>
      <c r="G139" s="362"/>
      <c r="H139" s="16"/>
      <c r="I139" s="194"/>
      <c r="J139" s="195"/>
      <c r="K139" s="196"/>
    </row>
    <row r="140" spans="1:11" s="33" customFormat="1" ht="30" customHeight="1" x14ac:dyDescent="0.25">
      <c r="A140" s="181" t="s">
        <v>70</v>
      </c>
      <c r="B140" s="191"/>
      <c r="C140" s="192"/>
      <c r="D140" s="359">
        <v>99743</v>
      </c>
      <c r="E140" s="360"/>
      <c r="F140" s="361">
        <f t="shared" si="13"/>
        <v>99743</v>
      </c>
      <c r="G140" s="362"/>
      <c r="H140" s="16"/>
      <c r="I140" s="194"/>
      <c r="J140" s="195"/>
      <c r="K140" s="196"/>
    </row>
    <row r="141" spans="1:11" s="33" customFormat="1" ht="30" customHeight="1" x14ac:dyDescent="0.25">
      <c r="A141" s="181" t="s">
        <v>117</v>
      </c>
      <c r="B141" s="191"/>
      <c r="C141" s="192"/>
      <c r="D141" s="359">
        <v>1498213.93</v>
      </c>
      <c r="E141" s="360"/>
      <c r="F141" s="361">
        <f t="shared" si="13"/>
        <v>1498213.93</v>
      </c>
      <c r="G141" s="362"/>
      <c r="H141" s="16"/>
      <c r="I141" s="194"/>
      <c r="J141" s="195"/>
      <c r="K141" s="196"/>
    </row>
    <row r="142" spans="1:11" x14ac:dyDescent="0.25">
      <c r="A142" s="229" t="s">
        <v>11</v>
      </c>
      <c r="B142" s="229"/>
      <c r="C142" s="229"/>
      <c r="D142" s="230">
        <f>D136</f>
        <v>1848213.93</v>
      </c>
      <c r="E142" s="231"/>
      <c r="F142" s="264">
        <f>F136</f>
        <v>1848213.93</v>
      </c>
      <c r="G142" s="265"/>
      <c r="H142" s="67"/>
      <c r="I142" s="208"/>
      <c r="J142" s="208"/>
      <c r="K142" s="208"/>
    </row>
    <row r="143" spans="1:11" ht="45" customHeight="1" x14ac:dyDescent="0.25">
      <c r="A143" s="260" t="s">
        <v>27</v>
      </c>
      <c r="B143" s="260"/>
      <c r="C143" s="260"/>
      <c r="D143" s="260"/>
      <c r="E143" s="260"/>
      <c r="F143" s="260"/>
      <c r="G143" s="260"/>
      <c r="H143" s="260"/>
      <c r="I143" s="260"/>
      <c r="J143" s="260"/>
      <c r="K143" s="260"/>
    </row>
    <row r="144" spans="1:11" ht="30.75" customHeight="1" x14ac:dyDescent="0.25">
      <c r="A144" s="260" t="s">
        <v>126</v>
      </c>
      <c r="B144" s="260"/>
      <c r="C144" s="260"/>
      <c r="D144" s="260"/>
      <c r="E144" s="260"/>
      <c r="F144" s="260"/>
      <c r="G144" s="260"/>
      <c r="H144" s="260"/>
      <c r="I144" s="260"/>
      <c r="J144" s="260"/>
      <c r="K144" s="260"/>
    </row>
    <row r="145" spans="1:11" ht="20.25" customHeight="1" x14ac:dyDescent="0.25">
      <c r="A145" s="64"/>
      <c r="B145" s="64"/>
      <c r="C145" s="64"/>
      <c r="D145" s="49"/>
      <c r="E145" s="49"/>
      <c r="F145" s="64"/>
      <c r="G145" s="64"/>
      <c r="H145" s="64"/>
      <c r="I145" s="64"/>
      <c r="J145" s="64"/>
      <c r="K145" s="64"/>
    </row>
    <row r="146" spans="1:11" ht="117.75" customHeight="1" x14ac:dyDescent="0.25">
      <c r="A146" s="260" t="s">
        <v>127</v>
      </c>
      <c r="B146" s="260"/>
      <c r="C146" s="260"/>
      <c r="D146" s="260"/>
      <c r="E146" s="260"/>
      <c r="F146" s="260"/>
      <c r="G146" s="260"/>
      <c r="H146" s="260"/>
      <c r="I146" s="260"/>
      <c r="J146" s="260"/>
      <c r="K146" s="260"/>
    </row>
    <row r="147" spans="1:11" x14ac:dyDescent="0.25">
      <c r="A147" s="269"/>
      <c r="B147" s="269"/>
      <c r="C147" s="269"/>
      <c r="D147" s="269"/>
      <c r="E147" s="269"/>
      <c r="F147" s="269"/>
      <c r="G147" s="269"/>
      <c r="H147" s="269"/>
      <c r="I147" s="269"/>
      <c r="J147" s="269"/>
      <c r="K147" s="269"/>
    </row>
    <row r="148" spans="1:11" x14ac:dyDescent="0.25">
      <c r="A148" s="269"/>
      <c r="B148" s="269"/>
      <c r="C148" s="269"/>
      <c r="D148" s="269"/>
      <c r="E148" s="269"/>
      <c r="F148" s="269"/>
      <c r="G148" s="269"/>
      <c r="H148" s="269"/>
      <c r="I148" s="269"/>
      <c r="J148" s="269"/>
      <c r="K148" s="269"/>
    </row>
    <row r="149" spans="1:11" x14ac:dyDescent="0.25">
      <c r="A149" s="269"/>
      <c r="B149" s="269"/>
      <c r="C149" s="269"/>
      <c r="D149" s="269"/>
      <c r="E149" s="269"/>
      <c r="F149" s="269"/>
      <c r="G149" s="269"/>
      <c r="H149" s="269"/>
      <c r="I149" s="269"/>
      <c r="J149" s="269"/>
      <c r="K149" s="269"/>
    </row>
    <row r="150" spans="1:11" x14ac:dyDescent="0.25">
      <c r="A150" s="269"/>
      <c r="B150" s="269"/>
      <c r="C150" s="269"/>
      <c r="D150" s="269"/>
      <c r="E150" s="269"/>
      <c r="F150" s="269"/>
      <c r="G150" s="269"/>
      <c r="H150" s="269"/>
      <c r="I150" s="269"/>
      <c r="J150" s="269"/>
      <c r="K150" s="269"/>
    </row>
    <row r="151" spans="1:11" x14ac:dyDescent="0.25">
      <c r="A151" s="269"/>
      <c r="B151" s="269"/>
      <c r="C151" s="269"/>
      <c r="D151" s="269"/>
      <c r="E151" s="269"/>
      <c r="F151" s="269"/>
      <c r="G151" s="269"/>
      <c r="H151" s="269"/>
      <c r="I151" s="269"/>
      <c r="J151" s="269"/>
      <c r="K151" s="269"/>
    </row>
    <row r="152" spans="1:11" x14ac:dyDescent="0.25">
      <c r="A152" s="269"/>
      <c r="B152" s="269"/>
      <c r="C152" s="269"/>
      <c r="D152" s="269"/>
      <c r="E152" s="269"/>
      <c r="F152" s="269"/>
      <c r="G152" s="269"/>
      <c r="H152" s="269"/>
      <c r="I152" s="269"/>
      <c r="J152" s="269"/>
      <c r="K152" s="269"/>
    </row>
    <row r="153" spans="1:11" x14ac:dyDescent="0.25">
      <c r="A153" s="269"/>
      <c r="B153" s="269"/>
      <c r="C153" s="269"/>
      <c r="D153" s="269"/>
      <c r="E153" s="269"/>
      <c r="F153" s="269"/>
      <c r="G153" s="269"/>
      <c r="H153" s="269"/>
      <c r="I153" s="269"/>
      <c r="J153" s="269"/>
      <c r="K153" s="269"/>
    </row>
    <row r="154" spans="1:11" x14ac:dyDescent="0.25">
      <c r="A154" s="269"/>
      <c r="B154" s="269"/>
      <c r="C154" s="269"/>
      <c r="D154" s="269"/>
      <c r="E154" s="269"/>
      <c r="F154" s="269"/>
      <c r="G154" s="269"/>
      <c r="H154" s="269"/>
      <c r="I154" s="269"/>
      <c r="J154" s="269"/>
      <c r="K154" s="269"/>
    </row>
    <row r="155" spans="1:11" x14ac:dyDescent="0.25">
      <c r="A155" s="269"/>
      <c r="B155" s="269"/>
      <c r="C155" s="269"/>
      <c r="D155" s="269"/>
      <c r="E155" s="269"/>
      <c r="F155" s="269"/>
      <c r="G155" s="269"/>
      <c r="H155" s="269"/>
      <c r="I155" s="269"/>
      <c r="J155" s="269"/>
      <c r="K155" s="269"/>
    </row>
  </sheetData>
  <mergeCells count="474">
    <mergeCell ref="A8:I8"/>
    <mergeCell ref="A9:I9"/>
    <mergeCell ref="A10:J10"/>
    <mergeCell ref="A11:J11"/>
    <mergeCell ref="A12:J12"/>
    <mergeCell ref="A14:J14"/>
    <mergeCell ref="A2:J2"/>
    <mergeCell ref="A3:J3"/>
    <mergeCell ref="A4:J4"/>
    <mergeCell ref="A5:I5"/>
    <mergeCell ref="A6:J6"/>
    <mergeCell ref="A7:J7"/>
    <mergeCell ref="A19:C19"/>
    <mergeCell ref="D19:E19"/>
    <mergeCell ref="F19:G19"/>
    <mergeCell ref="H19:J19"/>
    <mergeCell ref="A20:C20"/>
    <mergeCell ref="D20:E20"/>
    <mergeCell ref="F20:G20"/>
    <mergeCell ref="H20:J20"/>
    <mergeCell ref="A15:J15"/>
    <mergeCell ref="A17:C17"/>
    <mergeCell ref="D17:E17"/>
    <mergeCell ref="F17:G17"/>
    <mergeCell ref="H17:J17"/>
    <mergeCell ref="A18:C18"/>
    <mergeCell ref="D18:E18"/>
    <mergeCell ref="F18:G18"/>
    <mergeCell ref="H18:J18"/>
    <mergeCell ref="A24:J24"/>
    <mergeCell ref="A26:J26"/>
    <mergeCell ref="A28:C28"/>
    <mergeCell ref="D28:E28"/>
    <mergeCell ref="F28:G28"/>
    <mergeCell ref="I28:K28"/>
    <mergeCell ref="A21:C21"/>
    <mergeCell ref="D21:E21"/>
    <mergeCell ref="F21:G21"/>
    <mergeCell ref="H21:J21"/>
    <mergeCell ref="A22:C22"/>
    <mergeCell ref="D22:E22"/>
    <mergeCell ref="F22:G22"/>
    <mergeCell ref="H22:J22"/>
    <mergeCell ref="A34:C34"/>
    <mergeCell ref="D34:E34"/>
    <mergeCell ref="F34:G34"/>
    <mergeCell ref="I34:K34"/>
    <mergeCell ref="A35:C35"/>
    <mergeCell ref="D35:E35"/>
    <mergeCell ref="F35:G35"/>
    <mergeCell ref="A29:C29"/>
    <mergeCell ref="D29:E29"/>
    <mergeCell ref="F29:G29"/>
    <mergeCell ref="A30:C30"/>
    <mergeCell ref="D30:E30"/>
    <mergeCell ref="F30:G30"/>
    <mergeCell ref="A31:C31"/>
    <mergeCell ref="D31:E31"/>
    <mergeCell ref="F31:G31"/>
    <mergeCell ref="A32:C32"/>
    <mergeCell ref="D32:E32"/>
    <mergeCell ref="F32:G32"/>
    <mergeCell ref="I32:K32"/>
    <mergeCell ref="A33:C33"/>
    <mergeCell ref="D33:E33"/>
    <mergeCell ref="F33:G33"/>
    <mergeCell ref="I33:K33"/>
    <mergeCell ref="A38:C38"/>
    <mergeCell ref="D38:E38"/>
    <mergeCell ref="F38:G38"/>
    <mergeCell ref="I38:K38"/>
    <mergeCell ref="A39:C39"/>
    <mergeCell ref="D39:E39"/>
    <mergeCell ref="F39:G39"/>
    <mergeCell ref="I39:K39"/>
    <mergeCell ref="A36:C36"/>
    <mergeCell ref="D36:E36"/>
    <mergeCell ref="F36:G36"/>
    <mergeCell ref="A37:C37"/>
    <mergeCell ref="D37:E37"/>
    <mergeCell ref="F37:G37"/>
    <mergeCell ref="I37:K37"/>
    <mergeCell ref="I35:K36"/>
    <mergeCell ref="A42:C42"/>
    <mergeCell ref="D42:E42"/>
    <mergeCell ref="F42:G42"/>
    <mergeCell ref="I42:K42"/>
    <mergeCell ref="A43:C43"/>
    <mergeCell ref="D43:E43"/>
    <mergeCell ref="F43:G43"/>
    <mergeCell ref="I43:K43"/>
    <mergeCell ref="A40:C40"/>
    <mergeCell ref="D40:E40"/>
    <mergeCell ref="F40:G40"/>
    <mergeCell ref="I40:K40"/>
    <mergeCell ref="A41:C41"/>
    <mergeCell ref="D41:E41"/>
    <mergeCell ref="F41:G41"/>
    <mergeCell ref="I41:K41"/>
    <mergeCell ref="A46:C46"/>
    <mergeCell ref="D46:E46"/>
    <mergeCell ref="F46:G46"/>
    <mergeCell ref="I46:K46"/>
    <mergeCell ref="A47:C47"/>
    <mergeCell ref="D47:E47"/>
    <mergeCell ref="F47:G47"/>
    <mergeCell ref="I47:K47"/>
    <mergeCell ref="A44:C44"/>
    <mergeCell ref="D44:E44"/>
    <mergeCell ref="F44:G44"/>
    <mergeCell ref="I44:K44"/>
    <mergeCell ref="A45:C45"/>
    <mergeCell ref="D45:E45"/>
    <mergeCell ref="F45:G45"/>
    <mergeCell ref="I45:K45"/>
    <mergeCell ref="A50:C50"/>
    <mergeCell ref="D50:E50"/>
    <mergeCell ref="F50:G50"/>
    <mergeCell ref="I50:K50"/>
    <mergeCell ref="A51:C51"/>
    <mergeCell ref="D51:E51"/>
    <mergeCell ref="F51:G51"/>
    <mergeCell ref="I51:K51"/>
    <mergeCell ref="A48:C48"/>
    <mergeCell ref="D48:E48"/>
    <mergeCell ref="F48:G48"/>
    <mergeCell ref="I48:K48"/>
    <mergeCell ref="A49:C49"/>
    <mergeCell ref="D49:E49"/>
    <mergeCell ref="F49:G49"/>
    <mergeCell ref="I49:K49"/>
    <mergeCell ref="A54:C54"/>
    <mergeCell ref="D54:E54"/>
    <mergeCell ref="F54:G54"/>
    <mergeCell ref="I54:K54"/>
    <mergeCell ref="A55:C55"/>
    <mergeCell ref="D55:E55"/>
    <mergeCell ref="F55:G55"/>
    <mergeCell ref="I55:K55"/>
    <mergeCell ref="A52:C52"/>
    <mergeCell ref="D52:E52"/>
    <mergeCell ref="F52:G52"/>
    <mergeCell ref="I52:K52"/>
    <mergeCell ref="A53:C53"/>
    <mergeCell ref="D53:E53"/>
    <mergeCell ref="F53:G53"/>
    <mergeCell ref="I53:K53"/>
    <mergeCell ref="A59:C59"/>
    <mergeCell ref="D59:E59"/>
    <mergeCell ref="F59:G59"/>
    <mergeCell ref="I59:K59"/>
    <mergeCell ref="A60:C60"/>
    <mergeCell ref="D60:E60"/>
    <mergeCell ref="F60:G60"/>
    <mergeCell ref="I60:K60"/>
    <mergeCell ref="A56:C56"/>
    <mergeCell ref="D56:E56"/>
    <mergeCell ref="F56:G56"/>
    <mergeCell ref="I56:K56"/>
    <mergeCell ref="A58:C58"/>
    <mergeCell ref="D58:E58"/>
    <mergeCell ref="F58:G58"/>
    <mergeCell ref="I58:K58"/>
    <mergeCell ref="A57:C57"/>
    <mergeCell ref="D57:E57"/>
    <mergeCell ref="F57:G57"/>
    <mergeCell ref="I57:K57"/>
    <mergeCell ref="A63:C63"/>
    <mergeCell ref="D63:E63"/>
    <mergeCell ref="F63:G63"/>
    <mergeCell ref="I63:K63"/>
    <mergeCell ref="A64:C64"/>
    <mergeCell ref="D64:E64"/>
    <mergeCell ref="F64:G64"/>
    <mergeCell ref="I64:K64"/>
    <mergeCell ref="A61:C61"/>
    <mergeCell ref="D61:E61"/>
    <mergeCell ref="F61:G61"/>
    <mergeCell ref="I61:K61"/>
    <mergeCell ref="A62:C62"/>
    <mergeCell ref="D62:E62"/>
    <mergeCell ref="F62:G62"/>
    <mergeCell ref="I62:K62"/>
    <mergeCell ref="A67:C67"/>
    <mergeCell ref="D67:E67"/>
    <mergeCell ref="F67:G67"/>
    <mergeCell ref="I67:K67"/>
    <mergeCell ref="A68:C68"/>
    <mergeCell ref="D68:E68"/>
    <mergeCell ref="F68:G68"/>
    <mergeCell ref="I68:K68"/>
    <mergeCell ref="A65:C65"/>
    <mergeCell ref="D65:E65"/>
    <mergeCell ref="F65:G65"/>
    <mergeCell ref="I65:K65"/>
    <mergeCell ref="A66:C66"/>
    <mergeCell ref="D66:E66"/>
    <mergeCell ref="F66:G66"/>
    <mergeCell ref="I66:K66"/>
    <mergeCell ref="A71:C71"/>
    <mergeCell ref="D71:E71"/>
    <mergeCell ref="F71:G71"/>
    <mergeCell ref="I71:K71"/>
    <mergeCell ref="A72:C72"/>
    <mergeCell ref="D72:E72"/>
    <mergeCell ref="F72:G72"/>
    <mergeCell ref="I72:K72"/>
    <mergeCell ref="A69:C69"/>
    <mergeCell ref="D69:E69"/>
    <mergeCell ref="F69:G69"/>
    <mergeCell ref="I69:K69"/>
    <mergeCell ref="A70:C70"/>
    <mergeCell ref="D70:E70"/>
    <mergeCell ref="F70:G70"/>
    <mergeCell ref="I70:K70"/>
    <mergeCell ref="A75:C75"/>
    <mergeCell ref="D75:E75"/>
    <mergeCell ref="F75:G75"/>
    <mergeCell ref="I75:K75"/>
    <mergeCell ref="A76:C76"/>
    <mergeCell ref="D76:E76"/>
    <mergeCell ref="F76:G76"/>
    <mergeCell ref="I76:K76"/>
    <mergeCell ref="A73:C73"/>
    <mergeCell ref="D73:E73"/>
    <mergeCell ref="F73:G73"/>
    <mergeCell ref="I73:K73"/>
    <mergeCell ref="A74:C74"/>
    <mergeCell ref="D74:E74"/>
    <mergeCell ref="F74:G74"/>
    <mergeCell ref="I74:K74"/>
    <mergeCell ref="A79:C79"/>
    <mergeCell ref="D79:E79"/>
    <mergeCell ref="F79:G79"/>
    <mergeCell ref="I79:K79"/>
    <mergeCell ref="A80:C80"/>
    <mergeCell ref="D80:E80"/>
    <mergeCell ref="F80:G80"/>
    <mergeCell ref="I80:K80"/>
    <mergeCell ref="A77:C77"/>
    <mergeCell ref="D77:E77"/>
    <mergeCell ref="F77:G77"/>
    <mergeCell ref="I77:K77"/>
    <mergeCell ref="A78:C78"/>
    <mergeCell ref="D78:E78"/>
    <mergeCell ref="F78:G78"/>
    <mergeCell ref="I78:K78"/>
    <mergeCell ref="A83:C83"/>
    <mergeCell ref="D83:E83"/>
    <mergeCell ref="F83:G83"/>
    <mergeCell ref="I83:K83"/>
    <mergeCell ref="A84:C84"/>
    <mergeCell ref="D84:E84"/>
    <mergeCell ref="F84:G84"/>
    <mergeCell ref="I84:K84"/>
    <mergeCell ref="A81:C81"/>
    <mergeCell ref="D81:E81"/>
    <mergeCell ref="F81:G81"/>
    <mergeCell ref="I81:K81"/>
    <mergeCell ref="A82:C82"/>
    <mergeCell ref="D82:E82"/>
    <mergeCell ref="F82:G82"/>
    <mergeCell ref="I82:K82"/>
    <mergeCell ref="A87:C87"/>
    <mergeCell ref="D87:E87"/>
    <mergeCell ref="F87:G87"/>
    <mergeCell ref="I87:K87"/>
    <mergeCell ref="A88:C88"/>
    <mergeCell ref="D88:E88"/>
    <mergeCell ref="F88:G88"/>
    <mergeCell ref="I88:K88"/>
    <mergeCell ref="A85:C85"/>
    <mergeCell ref="D85:E85"/>
    <mergeCell ref="F85:G85"/>
    <mergeCell ref="I85:K85"/>
    <mergeCell ref="A86:C86"/>
    <mergeCell ref="D86:E86"/>
    <mergeCell ref="F86:G86"/>
    <mergeCell ref="I86:K86"/>
    <mergeCell ref="A91:C91"/>
    <mergeCell ref="D91:E91"/>
    <mergeCell ref="F91:G91"/>
    <mergeCell ref="I91:K91"/>
    <mergeCell ref="A92:C92"/>
    <mergeCell ref="D92:E92"/>
    <mergeCell ref="F92:G92"/>
    <mergeCell ref="I92:K92"/>
    <mergeCell ref="A89:C89"/>
    <mergeCell ref="D89:E89"/>
    <mergeCell ref="F89:G89"/>
    <mergeCell ref="I89:K89"/>
    <mergeCell ref="A90:C90"/>
    <mergeCell ref="D90:E90"/>
    <mergeCell ref="F90:G90"/>
    <mergeCell ref="I90:K90"/>
    <mergeCell ref="A95:C95"/>
    <mergeCell ref="D95:E95"/>
    <mergeCell ref="F95:G95"/>
    <mergeCell ref="I95:K95"/>
    <mergeCell ref="A96:C96"/>
    <mergeCell ref="D96:E96"/>
    <mergeCell ref="F96:G96"/>
    <mergeCell ref="I96:K96"/>
    <mergeCell ref="A93:C93"/>
    <mergeCell ref="D93:E93"/>
    <mergeCell ref="F93:G93"/>
    <mergeCell ref="I93:K93"/>
    <mergeCell ref="A94:C94"/>
    <mergeCell ref="D94:E94"/>
    <mergeCell ref="F94:G94"/>
    <mergeCell ref="I94:K94"/>
    <mergeCell ref="A99:C99"/>
    <mergeCell ref="D99:E99"/>
    <mergeCell ref="F99:G99"/>
    <mergeCell ref="I99:K99"/>
    <mergeCell ref="A100:C100"/>
    <mergeCell ref="D100:E100"/>
    <mergeCell ref="F100:G100"/>
    <mergeCell ref="I100:K100"/>
    <mergeCell ref="A97:C97"/>
    <mergeCell ref="D97:E97"/>
    <mergeCell ref="F97:G97"/>
    <mergeCell ref="I97:K97"/>
    <mergeCell ref="A98:C98"/>
    <mergeCell ref="D98:E98"/>
    <mergeCell ref="F98:G98"/>
    <mergeCell ref="I98:K98"/>
    <mergeCell ref="A103:K103"/>
    <mergeCell ref="A105:C105"/>
    <mergeCell ref="D105:E105"/>
    <mergeCell ref="F105:G105"/>
    <mergeCell ref="I105:K105"/>
    <mergeCell ref="A106:C106"/>
    <mergeCell ref="D106:E106"/>
    <mergeCell ref="F106:G106"/>
    <mergeCell ref="I106:K107"/>
    <mergeCell ref="A109:C109"/>
    <mergeCell ref="D109:E109"/>
    <mergeCell ref="F109:G109"/>
    <mergeCell ref="I109:K109"/>
    <mergeCell ref="A110:C110"/>
    <mergeCell ref="D110:E110"/>
    <mergeCell ref="F110:G110"/>
    <mergeCell ref="I110:K110"/>
    <mergeCell ref="A107:C107"/>
    <mergeCell ref="D107:E107"/>
    <mergeCell ref="F107:G107"/>
    <mergeCell ref="A108:C108"/>
    <mergeCell ref="D108:E108"/>
    <mergeCell ref="F108:G108"/>
    <mergeCell ref="I108:K108"/>
    <mergeCell ref="A113:C113"/>
    <mergeCell ref="D113:E113"/>
    <mergeCell ref="F113:G113"/>
    <mergeCell ref="I113:K113"/>
    <mergeCell ref="A114:C114"/>
    <mergeCell ref="D114:E114"/>
    <mergeCell ref="F114:G114"/>
    <mergeCell ref="I114:K114"/>
    <mergeCell ref="A111:C111"/>
    <mergeCell ref="D111:E111"/>
    <mergeCell ref="F111:G111"/>
    <mergeCell ref="I111:K111"/>
    <mergeCell ref="A112:C112"/>
    <mergeCell ref="D112:E112"/>
    <mergeCell ref="F112:G112"/>
    <mergeCell ref="I112:K112"/>
    <mergeCell ref="A124:C124"/>
    <mergeCell ref="D124:E124"/>
    <mergeCell ref="F124:G124"/>
    <mergeCell ref="I124:K124"/>
    <mergeCell ref="A123:C123"/>
    <mergeCell ref="D123:E123"/>
    <mergeCell ref="F123:G123"/>
    <mergeCell ref="I123:K123"/>
    <mergeCell ref="A121:C121"/>
    <mergeCell ref="D121:E121"/>
    <mergeCell ref="F121:G121"/>
    <mergeCell ref="A122:C122"/>
    <mergeCell ref="D122:E122"/>
    <mergeCell ref="F122:G122"/>
    <mergeCell ref="I122:K122"/>
    <mergeCell ref="I120:K121"/>
    <mergeCell ref="A120:C120"/>
    <mergeCell ref="D120:E120"/>
    <mergeCell ref="F120:G120"/>
    <mergeCell ref="I125:K129"/>
    <mergeCell ref="A130:C130"/>
    <mergeCell ref="D130:E130"/>
    <mergeCell ref="F130:G130"/>
    <mergeCell ref="I130:K130"/>
    <mergeCell ref="A128:C128"/>
    <mergeCell ref="D128:E128"/>
    <mergeCell ref="F128:G128"/>
    <mergeCell ref="A129:C129"/>
    <mergeCell ref="D129:E129"/>
    <mergeCell ref="F129:G129"/>
    <mergeCell ref="A126:C126"/>
    <mergeCell ref="D126:E126"/>
    <mergeCell ref="F126:G126"/>
    <mergeCell ref="A127:C127"/>
    <mergeCell ref="D127:E127"/>
    <mergeCell ref="F127:G127"/>
    <mergeCell ref="A125:C125"/>
    <mergeCell ref="D125:E125"/>
    <mergeCell ref="F125:G125"/>
    <mergeCell ref="F136:G136"/>
    <mergeCell ref="I136:K136"/>
    <mergeCell ref="A137:C137"/>
    <mergeCell ref="D137:E137"/>
    <mergeCell ref="F137:G137"/>
    <mergeCell ref="I137:K137"/>
    <mergeCell ref="A133:K133"/>
    <mergeCell ref="A134:K134"/>
    <mergeCell ref="A135:C135"/>
    <mergeCell ref="D135:E135"/>
    <mergeCell ref="F135:G135"/>
    <mergeCell ref="I135:K135"/>
    <mergeCell ref="A136:C136"/>
    <mergeCell ref="D136:E136"/>
    <mergeCell ref="A153:K153"/>
    <mergeCell ref="A154:K154"/>
    <mergeCell ref="A155:K155"/>
    <mergeCell ref="I29:K30"/>
    <mergeCell ref="I31:K31"/>
    <mergeCell ref="A118:C118"/>
    <mergeCell ref="D118:E118"/>
    <mergeCell ref="F118:G118"/>
    <mergeCell ref="I118:K118"/>
    <mergeCell ref="A146:K146"/>
    <mergeCell ref="A147:K147"/>
    <mergeCell ref="A148:K148"/>
    <mergeCell ref="A149:K149"/>
    <mergeCell ref="A150:K150"/>
    <mergeCell ref="A151:K151"/>
    <mergeCell ref="A142:C142"/>
    <mergeCell ref="D142:E142"/>
    <mergeCell ref="F142:G142"/>
    <mergeCell ref="I142:K142"/>
    <mergeCell ref="A143:K143"/>
    <mergeCell ref="A144:K144"/>
    <mergeCell ref="A140:C140"/>
    <mergeCell ref="A152:K152"/>
    <mergeCell ref="I140:K140"/>
    <mergeCell ref="A141:C141"/>
    <mergeCell ref="D141:E141"/>
    <mergeCell ref="F141:G141"/>
    <mergeCell ref="I141:K141"/>
    <mergeCell ref="A138:C138"/>
    <mergeCell ref="D138:E138"/>
    <mergeCell ref="F138:G138"/>
    <mergeCell ref="I138:K138"/>
    <mergeCell ref="A139:C139"/>
    <mergeCell ref="D139:E139"/>
    <mergeCell ref="F139:G139"/>
    <mergeCell ref="I139:K139"/>
    <mergeCell ref="D140:E140"/>
    <mergeCell ref="F140:G140"/>
    <mergeCell ref="A117:C117"/>
    <mergeCell ref="D117:E117"/>
    <mergeCell ref="F117:G117"/>
    <mergeCell ref="I117:K117"/>
    <mergeCell ref="A119:C119"/>
    <mergeCell ref="D119:E119"/>
    <mergeCell ref="F119:G119"/>
    <mergeCell ref="I119:K119"/>
    <mergeCell ref="A115:C115"/>
    <mergeCell ref="D115:E115"/>
    <mergeCell ref="F115:G115"/>
    <mergeCell ref="I115:K115"/>
    <mergeCell ref="A116:C116"/>
    <mergeCell ref="D116:E116"/>
    <mergeCell ref="F116:G116"/>
    <mergeCell ref="I116:K116"/>
  </mergeCells>
  <pageMargins left="0.11811023622047245" right="0.11811023622047245" top="0" bottom="0" header="0.31496062992125984" footer="0.31496062992125984"/>
  <pageSetup paperSize="9" scale="74" fitToHeight="4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9"/>
  <sheetViews>
    <sheetView topLeftCell="A133" workbookViewId="0">
      <selection activeCell="H146" sqref="H146"/>
    </sheetView>
  </sheetViews>
  <sheetFormatPr defaultRowHeight="15" x14ac:dyDescent="0.25"/>
  <cols>
    <col min="1" max="1" width="17" customWidth="1"/>
    <col min="2" max="2" width="15.42578125" customWidth="1"/>
    <col min="3" max="3" width="17.85546875" customWidth="1"/>
    <col min="4" max="4" width="10" style="45" bestFit="1" customWidth="1"/>
    <col min="5" max="5" width="10.7109375" style="45" customWidth="1"/>
    <col min="7" max="7" width="10.85546875" customWidth="1"/>
    <col min="8" max="8" width="17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317" t="s">
        <v>0</v>
      </c>
      <c r="B2" s="269"/>
      <c r="C2" s="269"/>
      <c r="D2" s="269"/>
      <c r="E2" s="269"/>
      <c r="F2" s="269"/>
      <c r="G2" s="269"/>
      <c r="H2" s="269"/>
      <c r="I2" s="269"/>
      <c r="J2" s="269"/>
    </row>
    <row r="3" spans="1:10" ht="15.75" x14ac:dyDescent="0.25">
      <c r="A3" s="317" t="s">
        <v>1</v>
      </c>
      <c r="B3" s="269"/>
      <c r="C3" s="269"/>
      <c r="D3" s="269"/>
      <c r="E3" s="269"/>
      <c r="F3" s="269"/>
      <c r="G3" s="269"/>
      <c r="H3" s="269"/>
      <c r="I3" s="269"/>
      <c r="J3" s="269"/>
    </row>
    <row r="4" spans="1:10" ht="15.75" x14ac:dyDescent="0.25">
      <c r="A4" s="317" t="s">
        <v>2</v>
      </c>
      <c r="B4" s="269"/>
      <c r="C4" s="269"/>
      <c r="D4" s="269"/>
      <c r="E4" s="269"/>
      <c r="F4" s="269"/>
      <c r="G4" s="269"/>
      <c r="H4" s="269"/>
      <c r="I4" s="269"/>
      <c r="J4" s="269"/>
    </row>
    <row r="5" spans="1:10" ht="15.75" x14ac:dyDescent="0.25">
      <c r="A5" s="317"/>
      <c r="B5" s="269"/>
      <c r="C5" s="269"/>
      <c r="D5" s="269"/>
      <c r="E5" s="269"/>
      <c r="F5" s="269"/>
      <c r="G5" s="269"/>
      <c r="H5" s="269"/>
      <c r="I5" s="269"/>
    </row>
    <row r="6" spans="1:10" ht="15" customHeight="1" x14ac:dyDescent="0.25">
      <c r="A6" s="404" t="s">
        <v>168</v>
      </c>
      <c r="B6" s="404"/>
      <c r="C6" s="404"/>
      <c r="D6" s="404"/>
      <c r="E6" s="404"/>
      <c r="F6" s="404"/>
      <c r="G6" s="404"/>
      <c r="H6" s="404"/>
      <c r="I6" s="404"/>
      <c r="J6" s="404"/>
    </row>
    <row r="7" spans="1:10" ht="46.5" customHeight="1" x14ac:dyDescent="0.25">
      <c r="A7" s="322" t="s">
        <v>3</v>
      </c>
      <c r="B7" s="323"/>
      <c r="C7" s="323"/>
      <c r="D7" s="323"/>
      <c r="E7" s="323"/>
      <c r="F7" s="323"/>
      <c r="G7" s="323"/>
      <c r="H7" s="323"/>
      <c r="I7" s="323"/>
      <c r="J7" s="269"/>
    </row>
    <row r="8" spans="1:10" ht="7.5" customHeight="1" x14ac:dyDescent="0.25">
      <c r="A8" s="317"/>
      <c r="B8" s="269"/>
      <c r="C8" s="269"/>
      <c r="D8" s="269"/>
      <c r="E8" s="269"/>
      <c r="F8" s="269"/>
      <c r="G8" s="269"/>
      <c r="H8" s="269"/>
      <c r="I8" s="269"/>
    </row>
    <row r="9" spans="1:10" ht="135" customHeight="1" x14ac:dyDescent="0.25">
      <c r="A9" s="322" t="s">
        <v>119</v>
      </c>
      <c r="B9" s="323"/>
      <c r="C9" s="323"/>
      <c r="D9" s="323"/>
      <c r="E9" s="323"/>
      <c r="F9" s="323"/>
      <c r="G9" s="323"/>
      <c r="H9" s="323"/>
      <c r="I9" s="323"/>
      <c r="J9" s="21"/>
    </row>
    <row r="10" spans="1:10" ht="62.25" customHeight="1" x14ac:dyDescent="0.25">
      <c r="A10" s="319" t="s">
        <v>173</v>
      </c>
      <c r="B10" s="320"/>
      <c r="C10" s="320"/>
      <c r="D10" s="320"/>
      <c r="E10" s="320"/>
      <c r="F10" s="320"/>
      <c r="G10" s="320"/>
      <c r="H10" s="320"/>
      <c r="I10" s="320"/>
      <c r="J10" s="321"/>
    </row>
    <row r="11" spans="1:10" ht="15.75" x14ac:dyDescent="0.25">
      <c r="A11" s="297" t="s">
        <v>28</v>
      </c>
      <c r="B11" s="298"/>
      <c r="C11" s="298"/>
      <c r="D11" s="298"/>
      <c r="E11" s="298"/>
      <c r="F11" s="298"/>
      <c r="G11" s="298"/>
      <c r="H11" s="298"/>
      <c r="I11" s="298"/>
      <c r="J11" s="298"/>
    </row>
    <row r="12" spans="1:10" ht="63" customHeight="1" x14ac:dyDescent="0.25">
      <c r="A12" s="257" t="s">
        <v>123</v>
      </c>
      <c r="B12" s="258"/>
      <c r="C12" s="258"/>
      <c r="D12" s="258"/>
      <c r="E12" s="258"/>
      <c r="F12" s="258"/>
      <c r="G12" s="258"/>
      <c r="H12" s="258"/>
      <c r="I12" s="258"/>
      <c r="J12" s="259"/>
    </row>
    <row r="13" spans="1:10" ht="18.75" customHeight="1" x14ac:dyDescent="0.25">
      <c r="A13" s="95"/>
      <c r="B13" s="96"/>
      <c r="C13" s="96"/>
      <c r="D13" s="92"/>
      <c r="E13" s="92"/>
      <c r="F13" s="96"/>
      <c r="G13" s="96"/>
      <c r="H13" s="96"/>
      <c r="I13" s="96"/>
      <c r="J13" s="97"/>
    </row>
    <row r="14" spans="1:10" ht="15.75" x14ac:dyDescent="0.25">
      <c r="A14" s="317" t="s">
        <v>4</v>
      </c>
      <c r="B14" s="269"/>
      <c r="C14" s="269"/>
      <c r="D14" s="269"/>
      <c r="E14" s="269"/>
      <c r="F14" s="269"/>
      <c r="G14" s="269"/>
      <c r="H14" s="269"/>
      <c r="I14" s="269"/>
      <c r="J14" s="269"/>
    </row>
    <row r="15" spans="1:10" ht="15.75" x14ac:dyDescent="0.25">
      <c r="A15" s="302" t="s">
        <v>170</v>
      </c>
      <c r="B15" s="303"/>
      <c r="C15" s="303"/>
      <c r="D15" s="303"/>
      <c r="E15" s="303"/>
      <c r="F15" s="303"/>
      <c r="G15" s="303"/>
      <c r="H15" s="303"/>
      <c r="I15" s="303"/>
      <c r="J15" s="303"/>
    </row>
    <row r="16" spans="1:10" ht="15.75" x14ac:dyDescent="0.25">
      <c r="A16" s="2"/>
      <c r="B16" s="20"/>
      <c r="C16" s="20"/>
      <c r="D16" s="44"/>
      <c r="E16" s="44"/>
      <c r="F16" s="20"/>
      <c r="G16" s="20"/>
      <c r="H16" s="20"/>
      <c r="I16" s="20"/>
      <c r="J16" s="20"/>
    </row>
    <row r="17" spans="1:11" ht="15.75" x14ac:dyDescent="0.25">
      <c r="A17" s="314"/>
      <c r="B17" s="324"/>
      <c r="C17" s="324"/>
      <c r="D17" s="247" t="s">
        <v>21</v>
      </c>
      <c r="E17" s="247"/>
      <c r="F17" s="248" t="s">
        <v>6</v>
      </c>
      <c r="G17" s="248"/>
      <c r="H17" s="314" t="s">
        <v>14</v>
      </c>
      <c r="I17" s="248"/>
      <c r="J17" s="248"/>
    </row>
    <row r="18" spans="1:11" ht="30" customHeight="1" x14ac:dyDescent="0.25">
      <c r="A18" s="305" t="s">
        <v>7</v>
      </c>
      <c r="B18" s="306"/>
      <c r="C18" s="306"/>
      <c r="D18" s="307">
        <v>11974195</v>
      </c>
      <c r="E18" s="307"/>
      <c r="F18" s="308">
        <f>D18+H18</f>
        <v>11974195</v>
      </c>
      <c r="G18" s="308"/>
      <c r="H18" s="400"/>
      <c r="I18" s="401"/>
      <c r="J18" s="401"/>
    </row>
    <row r="19" spans="1:11" x14ac:dyDescent="0.25">
      <c r="A19" s="305" t="s">
        <v>8</v>
      </c>
      <c r="B19" s="306"/>
      <c r="C19" s="306"/>
      <c r="D19" s="307">
        <f>350000+1498213.93</f>
        <v>1848213.93</v>
      </c>
      <c r="E19" s="307"/>
      <c r="F19" s="308">
        <f t="shared" ref="F19:F21" si="0">D19+H19</f>
        <v>3339934.16</v>
      </c>
      <c r="G19" s="308"/>
      <c r="H19" s="401">
        <v>1491720.23</v>
      </c>
      <c r="I19" s="401"/>
      <c r="J19" s="401"/>
    </row>
    <row r="20" spans="1:11" ht="15.75" x14ac:dyDescent="0.25">
      <c r="A20" s="305" t="s">
        <v>9</v>
      </c>
      <c r="B20" s="306"/>
      <c r="C20" s="306"/>
      <c r="D20" s="307">
        <v>0</v>
      </c>
      <c r="E20" s="307"/>
      <c r="F20" s="308">
        <f t="shared" si="0"/>
        <v>0</v>
      </c>
      <c r="G20" s="308"/>
      <c r="H20" s="400"/>
      <c r="I20" s="401"/>
      <c r="J20" s="401"/>
    </row>
    <row r="21" spans="1:11" ht="30" customHeight="1" x14ac:dyDescent="0.25">
      <c r="A21" s="311" t="s">
        <v>10</v>
      </c>
      <c r="B21" s="312"/>
      <c r="C21" s="313"/>
      <c r="D21" s="307">
        <v>1022446.66</v>
      </c>
      <c r="E21" s="307"/>
      <c r="F21" s="308">
        <f t="shared" si="0"/>
        <v>1032017.5700000001</v>
      </c>
      <c r="G21" s="308"/>
      <c r="H21" s="401">
        <v>9570.91</v>
      </c>
      <c r="I21" s="401"/>
      <c r="J21" s="401"/>
    </row>
    <row r="22" spans="1:11" ht="15.75" x14ac:dyDescent="0.25">
      <c r="A22" s="314" t="s">
        <v>11</v>
      </c>
      <c r="B22" s="315"/>
      <c r="C22" s="315"/>
      <c r="D22" s="316">
        <f>D18+D19+D20+D21</f>
        <v>14844855.59</v>
      </c>
      <c r="E22" s="316"/>
      <c r="F22" s="299">
        <f>SUM(F18:G21)</f>
        <v>16346146.73</v>
      </c>
      <c r="G22" s="299"/>
      <c r="H22" s="405">
        <f>H18+H19+H20+H21</f>
        <v>1501291.14</v>
      </c>
      <c r="I22" s="403"/>
      <c r="J22" s="403"/>
    </row>
    <row r="23" spans="1:11" ht="15.75" x14ac:dyDescent="0.25">
      <c r="A23" s="17"/>
      <c r="B23" s="18"/>
      <c r="C23" s="18"/>
      <c r="D23" s="46"/>
      <c r="E23" s="46"/>
      <c r="F23" s="37"/>
      <c r="G23" s="37"/>
      <c r="H23" s="19"/>
      <c r="I23" s="9"/>
      <c r="J23" s="9"/>
    </row>
    <row r="24" spans="1:11" ht="15.75" x14ac:dyDescent="0.25">
      <c r="A24" s="302" t="s">
        <v>171</v>
      </c>
      <c r="B24" s="303"/>
      <c r="C24" s="303"/>
      <c r="D24" s="303"/>
      <c r="E24" s="303"/>
      <c r="F24" s="303"/>
      <c r="G24" s="303"/>
      <c r="H24" s="303"/>
      <c r="I24" s="303"/>
      <c r="J24" s="303"/>
    </row>
    <row r="25" spans="1:11" x14ac:dyDescent="0.25">
      <c r="A25" s="88"/>
      <c r="B25" s="88"/>
      <c r="C25" s="88"/>
      <c r="D25" s="44"/>
      <c r="E25" s="44"/>
      <c r="F25" s="88"/>
      <c r="G25" s="88"/>
      <c r="H25" s="88"/>
      <c r="I25" s="88"/>
      <c r="J25" s="88"/>
    </row>
    <row r="26" spans="1:11" x14ac:dyDescent="0.25">
      <c r="A26" s="304" t="s">
        <v>12</v>
      </c>
      <c r="B26" s="304"/>
      <c r="C26" s="304"/>
      <c r="D26" s="304"/>
      <c r="E26" s="304"/>
      <c r="F26" s="304"/>
      <c r="G26" s="304"/>
      <c r="H26" s="304"/>
      <c r="I26" s="304"/>
      <c r="J26" s="304"/>
    </row>
    <row r="27" spans="1:11" ht="10.5" customHeight="1" x14ac:dyDescent="0.25">
      <c r="A27" s="94"/>
      <c r="B27" s="94"/>
      <c r="C27" s="94"/>
      <c r="D27" s="47"/>
      <c r="E27" s="47"/>
      <c r="F27" s="94"/>
      <c r="G27" s="94"/>
      <c r="H27" s="94"/>
      <c r="I27" s="94"/>
      <c r="J27" s="94"/>
    </row>
    <row r="28" spans="1:11" s="3" customFormat="1" x14ac:dyDescent="0.25">
      <c r="A28" s="208"/>
      <c r="B28" s="208"/>
      <c r="C28" s="208"/>
      <c r="D28" s="247" t="s">
        <v>21</v>
      </c>
      <c r="E28" s="247"/>
      <c r="F28" s="248" t="s">
        <v>6</v>
      </c>
      <c r="G28" s="248"/>
      <c r="H28" s="89" t="s">
        <v>14</v>
      </c>
      <c r="I28" s="249" t="s">
        <v>13</v>
      </c>
      <c r="J28" s="250"/>
      <c r="K28" s="251"/>
    </row>
    <row r="29" spans="1:11" s="3" customFormat="1" ht="27.75" customHeight="1" x14ac:dyDescent="0.25">
      <c r="A29" s="291" t="s">
        <v>15</v>
      </c>
      <c r="B29" s="291"/>
      <c r="C29" s="291"/>
      <c r="D29" s="210">
        <v>4998564.55</v>
      </c>
      <c r="E29" s="211"/>
      <c r="F29" s="200">
        <f t="shared" ref="F29:F38" si="1">D29+H29</f>
        <v>4998564.55</v>
      </c>
      <c r="G29" s="201"/>
      <c r="H29" s="90"/>
      <c r="I29" s="335"/>
      <c r="J29" s="363"/>
      <c r="K29" s="364"/>
    </row>
    <row r="30" spans="1:11" s="3" customFormat="1" ht="27.75" customHeight="1" x14ac:dyDescent="0.25">
      <c r="A30" s="197" t="s">
        <v>16</v>
      </c>
      <c r="B30" s="198"/>
      <c r="C30" s="199"/>
      <c r="D30" s="210">
        <v>1509566.49</v>
      </c>
      <c r="E30" s="211"/>
      <c r="F30" s="200">
        <f t="shared" si="1"/>
        <v>1509566.49</v>
      </c>
      <c r="G30" s="201"/>
      <c r="H30" s="90"/>
      <c r="I30" s="341"/>
      <c r="J30" s="342"/>
      <c r="K30" s="343"/>
    </row>
    <row r="31" spans="1:11" s="3" customFormat="1" ht="30" customHeight="1" x14ac:dyDescent="0.25">
      <c r="A31" s="197" t="s">
        <v>124</v>
      </c>
      <c r="B31" s="198"/>
      <c r="C31" s="199"/>
      <c r="D31" s="210">
        <v>8364.5400000000009</v>
      </c>
      <c r="E31" s="211"/>
      <c r="F31" s="200">
        <f t="shared" si="1"/>
        <v>8364.5400000000009</v>
      </c>
      <c r="G31" s="201"/>
      <c r="H31" s="90"/>
      <c r="I31" s="341"/>
      <c r="J31" s="342"/>
      <c r="K31" s="343"/>
    </row>
    <row r="32" spans="1:11" ht="16.5" customHeight="1" x14ac:dyDescent="0.25">
      <c r="A32" s="197" t="s">
        <v>25</v>
      </c>
      <c r="B32" s="198"/>
      <c r="C32" s="199"/>
      <c r="D32" s="210">
        <f>D33</f>
        <v>848</v>
      </c>
      <c r="E32" s="235"/>
      <c r="F32" s="200">
        <f t="shared" si="1"/>
        <v>848</v>
      </c>
      <c r="G32" s="236"/>
      <c r="H32" s="91"/>
      <c r="I32" s="188"/>
      <c r="J32" s="189"/>
      <c r="K32" s="190"/>
    </row>
    <row r="33" spans="1:11" ht="16.5" customHeight="1" x14ac:dyDescent="0.25">
      <c r="A33" s="181" t="s">
        <v>152</v>
      </c>
      <c r="B33" s="182"/>
      <c r="C33" s="183"/>
      <c r="D33" s="359">
        <v>848</v>
      </c>
      <c r="E33" s="360"/>
      <c r="F33" s="361">
        <f>D33+H33</f>
        <v>848</v>
      </c>
      <c r="G33" s="387"/>
      <c r="H33" s="78"/>
      <c r="I33" s="212"/>
      <c r="J33" s="213"/>
      <c r="K33" s="214"/>
    </row>
    <row r="34" spans="1:11" s="3" customFormat="1" ht="16.5" customHeight="1" x14ac:dyDescent="0.25">
      <c r="A34" s="291" t="s">
        <v>18</v>
      </c>
      <c r="B34" s="291"/>
      <c r="C34" s="291"/>
      <c r="D34" s="210">
        <f>SUM(D35:E38)</f>
        <v>26460</v>
      </c>
      <c r="E34" s="211"/>
      <c r="F34" s="200">
        <f t="shared" si="1"/>
        <v>26460</v>
      </c>
      <c r="G34" s="201"/>
      <c r="H34" s="91">
        <f>SUM(H35:H38)</f>
        <v>0</v>
      </c>
      <c r="I34" s="290"/>
      <c r="J34" s="290"/>
      <c r="K34" s="290"/>
    </row>
    <row r="35" spans="1:11" s="3" customFormat="1" ht="18.75" customHeight="1" x14ac:dyDescent="0.25">
      <c r="A35" s="292" t="s">
        <v>155</v>
      </c>
      <c r="B35" s="293"/>
      <c r="C35" s="187"/>
      <c r="D35" s="359">
        <v>20400</v>
      </c>
      <c r="E35" s="360"/>
      <c r="F35" s="361">
        <f t="shared" si="1"/>
        <v>20400</v>
      </c>
      <c r="G35" s="362"/>
      <c r="H35" s="78"/>
      <c r="I35" s="290"/>
      <c r="J35" s="290"/>
      <c r="K35" s="290"/>
    </row>
    <row r="36" spans="1:11" s="3" customFormat="1" ht="18.75" customHeight="1" x14ac:dyDescent="0.25">
      <c r="A36" s="292" t="s">
        <v>156</v>
      </c>
      <c r="B36" s="293"/>
      <c r="C36" s="187"/>
      <c r="D36" s="359">
        <v>3672</v>
      </c>
      <c r="E36" s="360"/>
      <c r="F36" s="361">
        <f t="shared" si="1"/>
        <v>3672</v>
      </c>
      <c r="G36" s="362"/>
      <c r="H36" s="78"/>
      <c r="I36" s="290"/>
      <c r="J36" s="290"/>
      <c r="K36" s="290"/>
    </row>
    <row r="37" spans="1:11" s="3" customFormat="1" ht="16.5" customHeight="1" x14ac:dyDescent="0.25">
      <c r="A37" s="181" t="s">
        <v>77</v>
      </c>
      <c r="B37" s="266"/>
      <c r="C37" s="267"/>
      <c r="D37" s="359">
        <v>288</v>
      </c>
      <c r="E37" s="360"/>
      <c r="F37" s="361">
        <f t="shared" si="1"/>
        <v>288</v>
      </c>
      <c r="G37" s="362"/>
      <c r="H37" s="78"/>
      <c r="I37" s="212"/>
      <c r="J37" s="213"/>
      <c r="K37" s="214"/>
    </row>
    <row r="38" spans="1:11" s="3" customFormat="1" ht="25.5" customHeight="1" x14ac:dyDescent="0.25">
      <c r="A38" s="181" t="s">
        <v>78</v>
      </c>
      <c r="B38" s="266"/>
      <c r="C38" s="267"/>
      <c r="D38" s="359">
        <v>2100</v>
      </c>
      <c r="E38" s="360"/>
      <c r="F38" s="361">
        <f t="shared" si="1"/>
        <v>2100</v>
      </c>
      <c r="G38" s="362"/>
      <c r="H38" s="78"/>
      <c r="I38" s="212"/>
      <c r="J38" s="213"/>
      <c r="K38" s="214"/>
    </row>
    <row r="39" spans="1:11" s="3" customFormat="1" ht="16.5" customHeight="1" x14ac:dyDescent="0.25">
      <c r="A39" s="197" t="s">
        <v>17</v>
      </c>
      <c r="B39" s="198"/>
      <c r="C39" s="199"/>
      <c r="D39" s="210">
        <f>SUM(D41:E44)</f>
        <v>699245.78999999992</v>
      </c>
      <c r="E39" s="211"/>
      <c r="F39" s="200">
        <f t="shared" ref="F39:F44" si="2">H39+D39</f>
        <v>699245.78999999992</v>
      </c>
      <c r="G39" s="201"/>
      <c r="H39" s="91">
        <f>SUM(H41:H44)</f>
        <v>0</v>
      </c>
      <c r="I39" s="290"/>
      <c r="J39" s="290"/>
      <c r="K39" s="290"/>
    </row>
    <row r="40" spans="1:11" s="3" customFormat="1" ht="16.5" customHeight="1" x14ac:dyDescent="0.25">
      <c r="A40" s="218" t="s">
        <v>81</v>
      </c>
      <c r="B40" s="182"/>
      <c r="C40" s="183"/>
      <c r="D40" s="219">
        <f>D42+D41</f>
        <v>668300</v>
      </c>
      <c r="E40" s="220"/>
      <c r="F40" s="221">
        <f t="shared" si="2"/>
        <v>668300</v>
      </c>
      <c r="G40" s="222"/>
      <c r="H40" s="91"/>
      <c r="I40" s="188"/>
      <c r="J40" s="189"/>
      <c r="K40" s="190"/>
    </row>
    <row r="41" spans="1:11" s="3" customFormat="1" ht="16.5" customHeight="1" x14ac:dyDescent="0.25">
      <c r="A41" s="181" t="s">
        <v>79</v>
      </c>
      <c r="B41" s="182"/>
      <c r="C41" s="183"/>
      <c r="D41" s="359">
        <v>297500</v>
      </c>
      <c r="E41" s="360"/>
      <c r="F41" s="361">
        <f t="shared" si="2"/>
        <v>297500</v>
      </c>
      <c r="G41" s="362"/>
      <c r="H41" s="91"/>
      <c r="I41" s="188"/>
      <c r="J41" s="189"/>
      <c r="K41" s="190"/>
    </row>
    <row r="42" spans="1:11" s="3" customFormat="1" ht="16.5" customHeight="1" x14ac:dyDescent="0.25">
      <c r="A42" s="181" t="s">
        <v>80</v>
      </c>
      <c r="B42" s="182"/>
      <c r="C42" s="183"/>
      <c r="D42" s="359">
        <v>370800</v>
      </c>
      <c r="E42" s="360"/>
      <c r="F42" s="361">
        <f t="shared" si="2"/>
        <v>370800</v>
      </c>
      <c r="G42" s="362"/>
      <c r="H42" s="91"/>
      <c r="I42" s="188"/>
      <c r="J42" s="189"/>
      <c r="K42" s="190"/>
    </row>
    <row r="43" spans="1:11" s="3" customFormat="1" ht="24" customHeight="1" x14ac:dyDescent="0.25">
      <c r="A43" s="181" t="s">
        <v>82</v>
      </c>
      <c r="B43" s="182"/>
      <c r="C43" s="183"/>
      <c r="D43" s="359">
        <v>8640.6</v>
      </c>
      <c r="E43" s="360"/>
      <c r="F43" s="361">
        <f t="shared" si="2"/>
        <v>8640.6</v>
      </c>
      <c r="G43" s="362"/>
      <c r="H43" s="78"/>
      <c r="I43" s="212"/>
      <c r="J43" s="213"/>
      <c r="K43" s="214"/>
    </row>
    <row r="44" spans="1:11" s="3" customFormat="1" ht="42.75" customHeight="1" x14ac:dyDescent="0.25">
      <c r="A44" s="181" t="s">
        <v>83</v>
      </c>
      <c r="B44" s="182"/>
      <c r="C44" s="183"/>
      <c r="D44" s="359">
        <v>22305.19</v>
      </c>
      <c r="E44" s="360"/>
      <c r="F44" s="361">
        <f t="shared" si="2"/>
        <v>22305.19</v>
      </c>
      <c r="G44" s="362"/>
      <c r="H44" s="78"/>
      <c r="I44" s="212"/>
      <c r="J44" s="213"/>
      <c r="K44" s="214"/>
    </row>
    <row r="45" spans="1:11" s="3" customFormat="1" ht="16.5" customHeight="1" x14ac:dyDescent="0.25">
      <c r="A45" s="197" t="s">
        <v>19</v>
      </c>
      <c r="B45" s="198"/>
      <c r="C45" s="199"/>
      <c r="D45" s="210">
        <f>SUM(D46:E58)</f>
        <v>495192.2</v>
      </c>
      <c r="E45" s="211"/>
      <c r="F45" s="200">
        <f>D45+H45</f>
        <v>495192.2</v>
      </c>
      <c r="G45" s="201"/>
      <c r="H45" s="91">
        <f>SUM(H47:H58)</f>
        <v>0</v>
      </c>
      <c r="I45" s="226"/>
      <c r="J45" s="227"/>
      <c r="K45" s="228"/>
    </row>
    <row r="46" spans="1:11" s="3" customFormat="1" ht="55.5" customHeight="1" x14ac:dyDescent="0.25">
      <c r="A46" s="181" t="s">
        <v>146</v>
      </c>
      <c r="B46" s="182"/>
      <c r="C46" s="183"/>
      <c r="D46" s="359">
        <v>95000</v>
      </c>
      <c r="E46" s="360"/>
      <c r="F46" s="361">
        <f t="shared" ref="F46:F58" si="3">D46+H46</f>
        <v>95000</v>
      </c>
      <c r="G46" s="362"/>
      <c r="H46" s="80"/>
      <c r="I46" s="212"/>
      <c r="J46" s="213"/>
      <c r="K46" s="214"/>
    </row>
    <row r="47" spans="1:11" s="3" customFormat="1" ht="54.75" customHeight="1" x14ac:dyDescent="0.25">
      <c r="A47" s="181" t="s">
        <v>85</v>
      </c>
      <c r="B47" s="182"/>
      <c r="C47" s="183"/>
      <c r="D47" s="359">
        <v>38250</v>
      </c>
      <c r="E47" s="360"/>
      <c r="F47" s="361">
        <f t="shared" si="3"/>
        <v>38250</v>
      </c>
      <c r="G47" s="362"/>
      <c r="H47" s="80"/>
      <c r="I47" s="212"/>
      <c r="J47" s="213"/>
      <c r="K47" s="214"/>
    </row>
    <row r="48" spans="1:11" s="3" customFormat="1" ht="16.5" customHeight="1" x14ac:dyDescent="0.25">
      <c r="A48" s="181" t="s">
        <v>22</v>
      </c>
      <c r="B48" s="182"/>
      <c r="C48" s="183"/>
      <c r="D48" s="359">
        <v>1400</v>
      </c>
      <c r="E48" s="360"/>
      <c r="F48" s="361">
        <f t="shared" si="3"/>
        <v>1400</v>
      </c>
      <c r="G48" s="362"/>
      <c r="H48" s="80"/>
      <c r="I48" s="212"/>
      <c r="J48" s="213"/>
      <c r="K48" s="214"/>
    </row>
    <row r="49" spans="1:11" s="3" customFormat="1" ht="60.75" customHeight="1" x14ac:dyDescent="0.25">
      <c r="A49" s="181" t="s">
        <v>34</v>
      </c>
      <c r="B49" s="182"/>
      <c r="C49" s="183"/>
      <c r="D49" s="359">
        <v>214237.2</v>
      </c>
      <c r="E49" s="360"/>
      <c r="F49" s="361">
        <f t="shared" si="3"/>
        <v>214237.2</v>
      </c>
      <c r="G49" s="362"/>
      <c r="H49" s="78"/>
      <c r="I49" s="212"/>
      <c r="J49" s="213"/>
      <c r="K49" s="214"/>
    </row>
    <row r="50" spans="1:11" s="3" customFormat="1" ht="16.5" customHeight="1" x14ac:dyDescent="0.25">
      <c r="A50" s="181" t="s">
        <v>88</v>
      </c>
      <c r="B50" s="223"/>
      <c r="C50" s="224"/>
      <c r="D50" s="359">
        <v>11544</v>
      </c>
      <c r="E50" s="397"/>
      <c r="F50" s="361">
        <f t="shared" si="3"/>
        <v>11544</v>
      </c>
      <c r="G50" s="362"/>
      <c r="H50" s="80"/>
      <c r="I50" s="212"/>
      <c r="J50" s="213"/>
      <c r="K50" s="214"/>
    </row>
    <row r="51" spans="1:11" s="3" customFormat="1" ht="16.5" customHeight="1" x14ac:dyDescent="0.25">
      <c r="A51" s="181" t="s">
        <v>86</v>
      </c>
      <c r="B51" s="182"/>
      <c r="C51" s="183"/>
      <c r="D51" s="359">
        <v>71500</v>
      </c>
      <c r="E51" s="360"/>
      <c r="F51" s="361">
        <f t="shared" si="3"/>
        <v>71500</v>
      </c>
      <c r="G51" s="362"/>
      <c r="H51" s="78"/>
      <c r="I51" s="212"/>
      <c r="J51" s="213"/>
      <c r="K51" s="214"/>
    </row>
    <row r="52" spans="1:11" s="3" customFormat="1" ht="16.5" customHeight="1" x14ac:dyDescent="0.25">
      <c r="A52" s="181" t="s">
        <v>87</v>
      </c>
      <c r="B52" s="182"/>
      <c r="C52" s="183"/>
      <c r="D52" s="359">
        <v>14250</v>
      </c>
      <c r="E52" s="360"/>
      <c r="F52" s="361">
        <f t="shared" si="3"/>
        <v>14250</v>
      </c>
      <c r="G52" s="362"/>
      <c r="H52" s="78"/>
      <c r="I52" s="212"/>
      <c r="J52" s="213"/>
      <c r="K52" s="214"/>
    </row>
    <row r="53" spans="1:11" s="3" customFormat="1" ht="37.5" customHeight="1" x14ac:dyDescent="0.25">
      <c r="A53" s="181" t="s">
        <v>48</v>
      </c>
      <c r="B53" s="182"/>
      <c r="C53" s="183"/>
      <c r="D53" s="359">
        <v>10000</v>
      </c>
      <c r="E53" s="360"/>
      <c r="F53" s="361">
        <f t="shared" si="3"/>
        <v>10000</v>
      </c>
      <c r="G53" s="362"/>
      <c r="H53" s="80"/>
      <c r="I53" s="226"/>
      <c r="J53" s="227"/>
      <c r="K53" s="228"/>
    </row>
    <row r="54" spans="1:11" s="3" customFormat="1" ht="16.5" customHeight="1" x14ac:dyDescent="0.25">
      <c r="A54" s="181" t="s">
        <v>23</v>
      </c>
      <c r="B54" s="182"/>
      <c r="C54" s="183"/>
      <c r="D54" s="359">
        <v>15000</v>
      </c>
      <c r="E54" s="360"/>
      <c r="F54" s="361">
        <f t="shared" si="3"/>
        <v>15000</v>
      </c>
      <c r="G54" s="362"/>
      <c r="H54" s="80"/>
      <c r="I54" s="226"/>
      <c r="J54" s="227"/>
      <c r="K54" s="228"/>
    </row>
    <row r="55" spans="1:11" s="3" customFormat="1" ht="16.5" customHeight="1" x14ac:dyDescent="0.25">
      <c r="A55" s="181" t="s">
        <v>56</v>
      </c>
      <c r="B55" s="182"/>
      <c r="C55" s="183"/>
      <c r="D55" s="359">
        <v>5000</v>
      </c>
      <c r="E55" s="360"/>
      <c r="F55" s="361">
        <f t="shared" si="3"/>
        <v>5000</v>
      </c>
      <c r="G55" s="362"/>
      <c r="H55" s="80"/>
      <c r="I55" s="212"/>
      <c r="J55" s="213"/>
      <c r="K55" s="214"/>
    </row>
    <row r="56" spans="1:11" s="3" customFormat="1" ht="16.5" customHeight="1" x14ac:dyDescent="0.25">
      <c r="A56" s="181" t="s">
        <v>30</v>
      </c>
      <c r="B56" s="223"/>
      <c r="C56" s="224"/>
      <c r="D56" s="359">
        <v>2400</v>
      </c>
      <c r="E56" s="397"/>
      <c r="F56" s="361">
        <f t="shared" si="3"/>
        <v>2400</v>
      </c>
      <c r="G56" s="362"/>
      <c r="H56" s="80"/>
      <c r="I56" s="212"/>
      <c r="J56" s="213"/>
      <c r="K56" s="214"/>
    </row>
    <row r="57" spans="1:11" s="3" customFormat="1" ht="16.5" customHeight="1" x14ac:dyDescent="0.25">
      <c r="A57" s="181" t="s">
        <v>147</v>
      </c>
      <c r="B57" s="223"/>
      <c r="C57" s="224"/>
      <c r="D57" s="359">
        <f>14*500</f>
        <v>7000</v>
      </c>
      <c r="E57" s="397"/>
      <c r="F57" s="361">
        <f t="shared" si="3"/>
        <v>7000</v>
      </c>
      <c r="G57" s="362"/>
      <c r="H57" s="80"/>
      <c r="I57" s="226"/>
      <c r="J57" s="227"/>
      <c r="K57" s="228"/>
    </row>
    <row r="58" spans="1:11" s="3" customFormat="1" ht="30" customHeight="1" x14ac:dyDescent="0.25">
      <c r="A58" s="181" t="s">
        <v>148</v>
      </c>
      <c r="B58" s="223"/>
      <c r="C58" s="224"/>
      <c r="D58" s="359">
        <v>9611</v>
      </c>
      <c r="E58" s="397"/>
      <c r="F58" s="361">
        <f t="shared" si="3"/>
        <v>9611</v>
      </c>
      <c r="G58" s="362"/>
      <c r="H58" s="80"/>
      <c r="I58" s="226"/>
      <c r="J58" s="227"/>
      <c r="K58" s="228"/>
    </row>
    <row r="59" spans="1:11" s="3" customFormat="1" ht="16.5" customHeight="1" x14ac:dyDescent="0.25">
      <c r="A59" s="197" t="s">
        <v>20</v>
      </c>
      <c r="B59" s="198"/>
      <c r="C59" s="199"/>
      <c r="D59" s="210">
        <f>SUM(D60:E70)</f>
        <v>3540891</v>
      </c>
      <c r="E59" s="211"/>
      <c r="F59" s="200">
        <f>SUM(F60:G70)</f>
        <v>3540891</v>
      </c>
      <c r="G59" s="201"/>
      <c r="H59" s="91">
        <f>SUM(H60:H70)</f>
        <v>0</v>
      </c>
      <c r="I59" s="396"/>
      <c r="J59" s="396"/>
      <c r="K59" s="396"/>
    </row>
    <row r="60" spans="1:11" s="3" customFormat="1" ht="27.75" customHeight="1" x14ac:dyDescent="0.25">
      <c r="A60" s="181" t="s">
        <v>49</v>
      </c>
      <c r="B60" s="182"/>
      <c r="C60" s="183"/>
      <c r="D60" s="392">
        <v>9216</v>
      </c>
      <c r="E60" s="393"/>
      <c r="F60" s="394">
        <f t="shared" ref="F60:F81" si="4">D60+H60</f>
        <v>9216</v>
      </c>
      <c r="G60" s="395"/>
      <c r="H60" s="81"/>
      <c r="I60" s="212"/>
      <c r="J60" s="213"/>
      <c r="K60" s="214"/>
    </row>
    <row r="61" spans="1:11" s="3" customFormat="1" ht="16.5" customHeight="1" x14ac:dyDescent="0.25">
      <c r="A61" s="181" t="s">
        <v>31</v>
      </c>
      <c r="B61" s="182"/>
      <c r="C61" s="183"/>
      <c r="D61" s="392">
        <v>21926.28</v>
      </c>
      <c r="E61" s="393"/>
      <c r="F61" s="394">
        <f t="shared" si="4"/>
        <v>21926.28</v>
      </c>
      <c r="G61" s="395"/>
      <c r="H61" s="82"/>
      <c r="I61" s="283"/>
      <c r="J61" s="284"/>
      <c r="K61" s="285"/>
    </row>
    <row r="62" spans="1:11" s="3" customFormat="1" ht="63" customHeight="1" x14ac:dyDescent="0.25">
      <c r="A62" s="181" t="s">
        <v>44</v>
      </c>
      <c r="B62" s="182"/>
      <c r="C62" s="183"/>
      <c r="D62" s="392">
        <v>30000</v>
      </c>
      <c r="E62" s="393"/>
      <c r="F62" s="394">
        <f t="shared" si="4"/>
        <v>30000</v>
      </c>
      <c r="G62" s="395"/>
      <c r="H62" s="81"/>
      <c r="I62" s="188"/>
      <c r="J62" s="189"/>
      <c r="K62" s="190"/>
    </row>
    <row r="63" spans="1:11" s="3" customFormat="1" ht="29.25" customHeight="1" x14ac:dyDescent="0.25">
      <c r="A63" s="181" t="s">
        <v>60</v>
      </c>
      <c r="B63" s="182"/>
      <c r="C63" s="183"/>
      <c r="D63" s="392">
        <f>3*10429.44</f>
        <v>31288.32</v>
      </c>
      <c r="E63" s="393"/>
      <c r="F63" s="394">
        <f t="shared" si="4"/>
        <v>31288.32</v>
      </c>
      <c r="G63" s="395"/>
      <c r="H63" s="81"/>
      <c r="I63" s="212"/>
      <c r="J63" s="213"/>
      <c r="K63" s="214"/>
    </row>
    <row r="64" spans="1:11" s="3" customFormat="1" ht="16.5" customHeight="1" x14ac:dyDescent="0.25">
      <c r="A64" s="181" t="s">
        <v>45</v>
      </c>
      <c r="B64" s="182"/>
      <c r="C64" s="183"/>
      <c r="D64" s="392">
        <v>331200</v>
      </c>
      <c r="E64" s="393"/>
      <c r="F64" s="394">
        <f t="shared" si="4"/>
        <v>331200</v>
      </c>
      <c r="G64" s="395"/>
      <c r="H64" s="82"/>
      <c r="I64" s="212"/>
      <c r="J64" s="213"/>
      <c r="K64" s="214"/>
    </row>
    <row r="65" spans="1:11" s="3" customFormat="1" ht="16.5" customHeight="1" x14ac:dyDescent="0.25">
      <c r="A65" s="181" t="s">
        <v>50</v>
      </c>
      <c r="B65" s="182"/>
      <c r="C65" s="183"/>
      <c r="D65" s="392">
        <v>10320</v>
      </c>
      <c r="E65" s="393"/>
      <c r="F65" s="394">
        <f t="shared" si="4"/>
        <v>10320</v>
      </c>
      <c r="G65" s="395"/>
      <c r="H65" s="86"/>
      <c r="I65" s="212"/>
      <c r="J65" s="213"/>
      <c r="K65" s="214"/>
    </row>
    <row r="66" spans="1:11" s="3" customFormat="1" ht="16.5" customHeight="1" x14ac:dyDescent="0.25">
      <c r="A66" s="181" t="s">
        <v>57</v>
      </c>
      <c r="B66" s="182"/>
      <c r="C66" s="183"/>
      <c r="D66" s="392">
        <v>27800</v>
      </c>
      <c r="E66" s="393"/>
      <c r="F66" s="394">
        <f t="shared" si="4"/>
        <v>27800</v>
      </c>
      <c r="G66" s="395"/>
      <c r="H66" s="86"/>
      <c r="I66" s="212"/>
      <c r="J66" s="213"/>
      <c r="K66" s="214"/>
    </row>
    <row r="67" spans="1:11" s="3" customFormat="1" ht="16.5" customHeight="1" x14ac:dyDescent="0.25">
      <c r="A67" s="181" t="s">
        <v>51</v>
      </c>
      <c r="B67" s="182"/>
      <c r="C67" s="183"/>
      <c r="D67" s="392">
        <v>57666</v>
      </c>
      <c r="E67" s="393"/>
      <c r="F67" s="394">
        <f t="shared" si="4"/>
        <v>57666</v>
      </c>
      <c r="G67" s="395"/>
      <c r="H67" s="86"/>
      <c r="I67" s="212"/>
      <c r="J67" s="213"/>
      <c r="K67" s="214"/>
    </row>
    <row r="68" spans="1:11" s="3" customFormat="1" ht="16.5" customHeight="1" x14ac:dyDescent="0.25">
      <c r="A68" s="181" t="s">
        <v>61</v>
      </c>
      <c r="B68" s="182"/>
      <c r="C68" s="183"/>
      <c r="D68" s="392">
        <v>19874.400000000001</v>
      </c>
      <c r="E68" s="393"/>
      <c r="F68" s="394">
        <f t="shared" si="4"/>
        <v>19874.400000000001</v>
      </c>
      <c r="G68" s="395"/>
      <c r="H68" s="86"/>
      <c r="I68" s="212"/>
      <c r="J68" s="213"/>
      <c r="K68" s="214"/>
    </row>
    <row r="69" spans="1:11" s="3" customFormat="1" ht="16.5" customHeight="1" x14ac:dyDescent="0.25">
      <c r="A69" s="181" t="s">
        <v>150</v>
      </c>
      <c r="B69" s="182"/>
      <c r="C69" s="183"/>
      <c r="D69" s="392">
        <v>16800</v>
      </c>
      <c r="E69" s="393"/>
      <c r="F69" s="394">
        <f t="shared" si="4"/>
        <v>16800</v>
      </c>
      <c r="G69" s="395"/>
      <c r="H69" s="86"/>
      <c r="I69" s="212"/>
      <c r="J69" s="213"/>
      <c r="K69" s="214"/>
    </row>
    <row r="70" spans="1:11" s="3" customFormat="1" ht="48.75" customHeight="1" x14ac:dyDescent="0.25">
      <c r="A70" s="181" t="s">
        <v>149</v>
      </c>
      <c r="B70" s="182"/>
      <c r="C70" s="183"/>
      <c r="D70" s="392">
        <v>2984800</v>
      </c>
      <c r="E70" s="393"/>
      <c r="F70" s="394">
        <f t="shared" si="4"/>
        <v>2984800</v>
      </c>
      <c r="G70" s="395"/>
      <c r="H70" s="81"/>
      <c r="I70" s="212"/>
      <c r="J70" s="213"/>
      <c r="K70" s="214"/>
    </row>
    <row r="71" spans="1:11" ht="16.5" customHeight="1" x14ac:dyDescent="0.25">
      <c r="A71" s="197" t="s">
        <v>29</v>
      </c>
      <c r="B71" s="198"/>
      <c r="C71" s="199"/>
      <c r="D71" s="210">
        <f>D72</f>
        <v>16800</v>
      </c>
      <c r="E71" s="211"/>
      <c r="F71" s="200">
        <f t="shared" si="4"/>
        <v>16800</v>
      </c>
      <c r="G71" s="201"/>
      <c r="H71" s="91">
        <f>SUM(H72:H72)</f>
        <v>0</v>
      </c>
      <c r="I71" s="208"/>
      <c r="J71" s="208"/>
      <c r="K71" s="208"/>
    </row>
    <row r="72" spans="1:11" s="3" customFormat="1" ht="16.5" customHeight="1" x14ac:dyDescent="0.25">
      <c r="A72" s="181" t="s">
        <v>135</v>
      </c>
      <c r="B72" s="182"/>
      <c r="C72" s="183"/>
      <c r="D72" s="359">
        <v>16800</v>
      </c>
      <c r="E72" s="360"/>
      <c r="F72" s="361">
        <f t="shared" si="4"/>
        <v>16800</v>
      </c>
      <c r="G72" s="362"/>
      <c r="H72" s="80"/>
      <c r="I72" s="212"/>
      <c r="J72" s="213"/>
      <c r="K72" s="214"/>
    </row>
    <row r="73" spans="1:11" s="33" customFormat="1" ht="16.5" customHeight="1" x14ac:dyDescent="0.25">
      <c r="A73" s="232" t="s">
        <v>58</v>
      </c>
      <c r="B73" s="233"/>
      <c r="C73" s="234"/>
      <c r="D73" s="210">
        <f>D74+D75</f>
        <v>26540</v>
      </c>
      <c r="E73" s="211"/>
      <c r="F73" s="200">
        <f t="shared" si="4"/>
        <v>26540</v>
      </c>
      <c r="G73" s="201"/>
      <c r="H73" s="90">
        <f>H74+H75</f>
        <v>0</v>
      </c>
      <c r="I73" s="212"/>
      <c r="J73" s="213"/>
      <c r="K73" s="214"/>
    </row>
    <row r="74" spans="1:11" s="3" customFormat="1" ht="16.5" customHeight="1" x14ac:dyDescent="0.25">
      <c r="A74" s="181" t="s">
        <v>90</v>
      </c>
      <c r="B74" s="182"/>
      <c r="C74" s="183"/>
      <c r="D74" s="359">
        <f>10*1495</f>
        <v>14950</v>
      </c>
      <c r="E74" s="360"/>
      <c r="F74" s="361">
        <f t="shared" si="4"/>
        <v>14950</v>
      </c>
      <c r="G74" s="362"/>
      <c r="H74" s="78"/>
      <c r="I74" s="188"/>
      <c r="J74" s="189"/>
      <c r="K74" s="190"/>
    </row>
    <row r="75" spans="1:11" s="3" customFormat="1" ht="16.5" customHeight="1" x14ac:dyDescent="0.25">
      <c r="A75" s="181" t="s">
        <v>91</v>
      </c>
      <c r="B75" s="182"/>
      <c r="C75" s="183"/>
      <c r="D75" s="359">
        <f>10*1159</f>
        <v>11590</v>
      </c>
      <c r="E75" s="360"/>
      <c r="F75" s="361">
        <f t="shared" si="4"/>
        <v>11590</v>
      </c>
      <c r="G75" s="362"/>
      <c r="H75" s="78"/>
      <c r="I75" s="188"/>
      <c r="J75" s="189"/>
      <c r="K75" s="190"/>
    </row>
    <row r="76" spans="1:11" s="33" customFormat="1" ht="51.75" customHeight="1" x14ac:dyDescent="0.25">
      <c r="A76" s="232" t="s">
        <v>32</v>
      </c>
      <c r="B76" s="233"/>
      <c r="C76" s="234"/>
      <c r="D76" s="210">
        <v>10617.42</v>
      </c>
      <c r="E76" s="211"/>
      <c r="F76" s="200">
        <f t="shared" si="4"/>
        <v>10617.42</v>
      </c>
      <c r="G76" s="201"/>
      <c r="H76" s="90"/>
      <c r="I76" s="212"/>
      <c r="J76" s="213"/>
      <c r="K76" s="214"/>
    </row>
    <row r="77" spans="1:11" s="33" customFormat="1" ht="32.25" customHeight="1" x14ac:dyDescent="0.25">
      <c r="A77" s="232" t="s">
        <v>36</v>
      </c>
      <c r="B77" s="243"/>
      <c r="C77" s="244"/>
      <c r="D77" s="210">
        <f>SUM(D78:E81)</f>
        <v>459435</v>
      </c>
      <c r="E77" s="235"/>
      <c r="F77" s="200">
        <f t="shared" si="4"/>
        <v>459435</v>
      </c>
      <c r="G77" s="201"/>
      <c r="H77" s="90">
        <f>SUM(H78:H81)</f>
        <v>0</v>
      </c>
      <c r="I77" s="276"/>
      <c r="J77" s="277"/>
      <c r="K77" s="278"/>
    </row>
    <row r="78" spans="1:11" s="3" customFormat="1" ht="16.5" customHeight="1" x14ac:dyDescent="0.25">
      <c r="A78" s="181" t="s">
        <v>92</v>
      </c>
      <c r="B78" s="182"/>
      <c r="C78" s="183"/>
      <c r="D78" s="359">
        <v>1600</v>
      </c>
      <c r="E78" s="360"/>
      <c r="F78" s="361">
        <f t="shared" si="4"/>
        <v>1600</v>
      </c>
      <c r="G78" s="362"/>
      <c r="H78" s="79"/>
      <c r="I78" s="188"/>
      <c r="J78" s="189"/>
      <c r="K78" s="190"/>
    </row>
    <row r="79" spans="1:11" s="3" customFormat="1" ht="25.5" customHeight="1" x14ac:dyDescent="0.25">
      <c r="A79" s="181" t="s">
        <v>93</v>
      </c>
      <c r="B79" s="182"/>
      <c r="C79" s="183"/>
      <c r="D79" s="359">
        <f>2*780</f>
        <v>1560</v>
      </c>
      <c r="E79" s="360"/>
      <c r="F79" s="361">
        <f t="shared" si="4"/>
        <v>1560</v>
      </c>
      <c r="G79" s="362"/>
      <c r="H79" s="79"/>
      <c r="I79" s="188"/>
      <c r="J79" s="189"/>
      <c r="K79" s="190"/>
    </row>
    <row r="80" spans="1:11" s="3" customFormat="1" ht="16.5" customHeight="1" x14ac:dyDescent="0.25">
      <c r="A80" s="181" t="s">
        <v>94</v>
      </c>
      <c r="B80" s="182"/>
      <c r="C80" s="183"/>
      <c r="D80" s="359">
        <f>105*55</f>
        <v>5775</v>
      </c>
      <c r="E80" s="360"/>
      <c r="F80" s="361">
        <f t="shared" si="4"/>
        <v>5775</v>
      </c>
      <c r="G80" s="362"/>
      <c r="H80" s="78"/>
      <c r="I80" s="212"/>
      <c r="J80" s="213"/>
      <c r="K80" s="214"/>
    </row>
    <row r="81" spans="1:11" s="3" customFormat="1" ht="16.5" customHeight="1" x14ac:dyDescent="0.25">
      <c r="A81" s="181" t="s">
        <v>95</v>
      </c>
      <c r="B81" s="182"/>
      <c r="C81" s="183"/>
      <c r="D81" s="359">
        <f>53*8500</f>
        <v>450500</v>
      </c>
      <c r="E81" s="360"/>
      <c r="F81" s="361">
        <f t="shared" si="4"/>
        <v>450500</v>
      </c>
      <c r="G81" s="362"/>
      <c r="H81" s="78"/>
      <c r="I81" s="215"/>
      <c r="J81" s="216"/>
      <c r="K81" s="217"/>
    </row>
    <row r="82" spans="1:11" s="33" customFormat="1" ht="27" customHeight="1" x14ac:dyDescent="0.25">
      <c r="A82" s="232" t="s">
        <v>35</v>
      </c>
      <c r="B82" s="233"/>
      <c r="C82" s="234"/>
      <c r="D82" s="210">
        <f>SUM(D83:E88)</f>
        <v>19670</v>
      </c>
      <c r="E82" s="211"/>
      <c r="F82" s="200">
        <f>SUM(F83:G88)</f>
        <v>19670</v>
      </c>
      <c r="G82" s="201"/>
      <c r="H82" s="90">
        <f>SUM(H83:H88)</f>
        <v>0</v>
      </c>
      <c r="I82" s="212"/>
      <c r="J82" s="213"/>
      <c r="K82" s="214"/>
    </row>
    <row r="83" spans="1:11" s="3" customFormat="1" ht="16.5" customHeight="1" x14ac:dyDescent="0.25">
      <c r="A83" s="181" t="s">
        <v>96</v>
      </c>
      <c r="B83" s="182"/>
      <c r="C83" s="183"/>
      <c r="D83" s="359">
        <f>3*1050</f>
        <v>3150</v>
      </c>
      <c r="E83" s="360"/>
      <c r="F83" s="361">
        <f t="shared" ref="F83:F92" si="5">D83+H83</f>
        <v>3150</v>
      </c>
      <c r="G83" s="362"/>
      <c r="H83" s="78"/>
      <c r="I83" s="212"/>
      <c r="J83" s="213"/>
      <c r="K83" s="214"/>
    </row>
    <row r="84" spans="1:11" s="3" customFormat="1" ht="16.5" customHeight="1" x14ac:dyDescent="0.25">
      <c r="A84" s="181" t="s">
        <v>97</v>
      </c>
      <c r="B84" s="182"/>
      <c r="C84" s="183"/>
      <c r="D84" s="359">
        <f>6*600</f>
        <v>3600</v>
      </c>
      <c r="E84" s="360"/>
      <c r="F84" s="361">
        <f t="shared" si="5"/>
        <v>3600</v>
      </c>
      <c r="G84" s="362"/>
      <c r="H84" s="78"/>
      <c r="I84" s="212"/>
      <c r="J84" s="213"/>
      <c r="K84" s="214"/>
    </row>
    <row r="85" spans="1:11" s="3" customFormat="1" ht="16.5" customHeight="1" x14ac:dyDescent="0.25">
      <c r="A85" s="181" t="s">
        <v>98</v>
      </c>
      <c r="B85" s="182"/>
      <c r="C85" s="183"/>
      <c r="D85" s="359">
        <f>5*450</f>
        <v>2250</v>
      </c>
      <c r="E85" s="360"/>
      <c r="F85" s="361">
        <f t="shared" si="5"/>
        <v>2250</v>
      </c>
      <c r="G85" s="362"/>
      <c r="H85" s="78"/>
      <c r="I85" s="212"/>
      <c r="J85" s="213"/>
      <c r="K85" s="214"/>
    </row>
    <row r="86" spans="1:11" s="3" customFormat="1" ht="16.5" customHeight="1" x14ac:dyDescent="0.25">
      <c r="A86" s="181" t="s">
        <v>100</v>
      </c>
      <c r="B86" s="182"/>
      <c r="C86" s="183"/>
      <c r="D86" s="359">
        <f>6*300</f>
        <v>1800</v>
      </c>
      <c r="E86" s="360"/>
      <c r="F86" s="361">
        <f t="shared" si="5"/>
        <v>1800</v>
      </c>
      <c r="G86" s="362"/>
      <c r="H86" s="78"/>
      <c r="I86" s="212"/>
      <c r="J86" s="213"/>
      <c r="K86" s="214"/>
    </row>
    <row r="87" spans="1:11" s="3" customFormat="1" ht="16.5" customHeight="1" x14ac:dyDescent="0.25">
      <c r="A87" s="181" t="s">
        <v>99</v>
      </c>
      <c r="B87" s="182"/>
      <c r="C87" s="183"/>
      <c r="D87" s="359">
        <f>30*120</f>
        <v>3600</v>
      </c>
      <c r="E87" s="360"/>
      <c r="F87" s="361">
        <f t="shared" si="5"/>
        <v>3600</v>
      </c>
      <c r="G87" s="362"/>
      <c r="H87" s="78"/>
      <c r="I87" s="212"/>
      <c r="J87" s="213"/>
      <c r="K87" s="214"/>
    </row>
    <row r="88" spans="1:11" s="3" customFormat="1" ht="16.5" customHeight="1" x14ac:dyDescent="0.25">
      <c r="A88" s="181" t="s">
        <v>101</v>
      </c>
      <c r="B88" s="182"/>
      <c r="C88" s="183"/>
      <c r="D88" s="359">
        <f>10*527</f>
        <v>5270</v>
      </c>
      <c r="E88" s="360"/>
      <c r="F88" s="361">
        <f t="shared" si="5"/>
        <v>5270</v>
      </c>
      <c r="G88" s="362"/>
      <c r="H88" s="78"/>
      <c r="I88" s="212"/>
      <c r="J88" s="213"/>
      <c r="K88" s="214"/>
    </row>
    <row r="89" spans="1:11" s="33" customFormat="1" ht="34.5" customHeight="1" x14ac:dyDescent="0.25">
      <c r="A89" s="232" t="s">
        <v>33</v>
      </c>
      <c r="B89" s="233"/>
      <c r="C89" s="234"/>
      <c r="D89" s="210">
        <f>SUM(D90:E92)</f>
        <v>162000.01</v>
      </c>
      <c r="E89" s="211"/>
      <c r="F89" s="200">
        <f t="shared" si="5"/>
        <v>162000.01</v>
      </c>
      <c r="G89" s="201"/>
      <c r="H89" s="90">
        <f>SUM(H90:H92)</f>
        <v>0</v>
      </c>
      <c r="I89" s="212"/>
      <c r="J89" s="213"/>
      <c r="K89" s="214"/>
    </row>
    <row r="90" spans="1:11" s="3" customFormat="1" ht="81" customHeight="1" x14ac:dyDescent="0.25">
      <c r="A90" s="181" t="s">
        <v>136</v>
      </c>
      <c r="B90" s="182"/>
      <c r="C90" s="183"/>
      <c r="D90" s="359">
        <v>49220.01</v>
      </c>
      <c r="E90" s="360"/>
      <c r="F90" s="361">
        <f t="shared" si="5"/>
        <v>49220.01</v>
      </c>
      <c r="G90" s="362"/>
      <c r="H90" s="78"/>
      <c r="I90" s="212"/>
      <c r="J90" s="213"/>
      <c r="K90" s="214"/>
    </row>
    <row r="91" spans="1:11" s="3" customFormat="1" ht="147" customHeight="1" x14ac:dyDescent="0.25">
      <c r="A91" s="181" t="s">
        <v>137</v>
      </c>
      <c r="B91" s="182"/>
      <c r="C91" s="183"/>
      <c r="D91" s="359">
        <v>93370</v>
      </c>
      <c r="E91" s="360"/>
      <c r="F91" s="361">
        <f t="shared" si="5"/>
        <v>93370</v>
      </c>
      <c r="G91" s="362"/>
      <c r="H91" s="78"/>
      <c r="I91" s="212"/>
      <c r="J91" s="213"/>
      <c r="K91" s="214"/>
    </row>
    <row r="92" spans="1:11" s="3" customFormat="1" ht="81.75" customHeight="1" x14ac:dyDescent="0.25">
      <c r="A92" s="181" t="s">
        <v>103</v>
      </c>
      <c r="B92" s="182"/>
      <c r="C92" s="183"/>
      <c r="D92" s="359">
        <v>19410</v>
      </c>
      <c r="E92" s="360"/>
      <c r="F92" s="361">
        <f t="shared" si="5"/>
        <v>19410</v>
      </c>
      <c r="G92" s="362"/>
      <c r="H92" s="78"/>
      <c r="I92" s="212"/>
      <c r="J92" s="213"/>
      <c r="K92" s="214"/>
    </row>
    <row r="93" spans="1:11" s="36" customFormat="1" ht="39" hidden="1" customHeight="1" x14ac:dyDescent="0.25">
      <c r="A93" s="252" t="s">
        <v>37</v>
      </c>
      <c r="B93" s="271"/>
      <c r="C93" s="272"/>
      <c r="D93" s="255"/>
      <c r="E93" s="273"/>
      <c r="F93" s="255"/>
      <c r="G93" s="273"/>
      <c r="H93" s="79"/>
      <c r="I93" s="202"/>
      <c r="J93" s="274"/>
      <c r="K93" s="275"/>
    </row>
    <row r="94" spans="1:11" s="36" customFormat="1" ht="16.5" hidden="1" customHeight="1" x14ac:dyDescent="0.25">
      <c r="A94" s="205" t="s">
        <v>64</v>
      </c>
      <c r="B94" s="206"/>
      <c r="C94" s="207"/>
      <c r="D94" s="359"/>
      <c r="E94" s="360"/>
      <c r="F94" s="359"/>
      <c r="G94" s="360"/>
      <c r="H94" s="79"/>
      <c r="I94" s="202"/>
      <c r="J94" s="203"/>
      <c r="K94" s="204"/>
    </row>
    <row r="95" spans="1:11" s="36" customFormat="1" ht="16.5" hidden="1" customHeight="1" x14ac:dyDescent="0.25">
      <c r="A95" s="205" t="s">
        <v>65</v>
      </c>
      <c r="B95" s="237"/>
      <c r="C95" s="238"/>
      <c r="D95" s="359"/>
      <c r="E95" s="360"/>
      <c r="F95" s="359"/>
      <c r="G95" s="360"/>
      <c r="H95" s="79"/>
      <c r="I95" s="202"/>
      <c r="J95" s="203"/>
      <c r="K95" s="204"/>
    </row>
    <row r="96" spans="1:11" s="36" customFormat="1" ht="16.5" hidden="1" customHeight="1" x14ac:dyDescent="0.25">
      <c r="A96" s="205" t="s">
        <v>66</v>
      </c>
      <c r="B96" s="206"/>
      <c r="C96" s="207"/>
      <c r="D96" s="359"/>
      <c r="E96" s="360"/>
      <c r="F96" s="359"/>
      <c r="G96" s="360"/>
      <c r="H96" s="79"/>
      <c r="I96" s="202"/>
      <c r="J96" s="203"/>
      <c r="K96" s="204"/>
    </row>
    <row r="97" spans="1:11" s="36" customFormat="1" ht="16.5" hidden="1" customHeight="1" x14ac:dyDescent="0.25">
      <c r="A97" s="205" t="s">
        <v>67</v>
      </c>
      <c r="B97" s="206"/>
      <c r="C97" s="207"/>
      <c r="D97" s="359"/>
      <c r="E97" s="360"/>
      <c r="F97" s="359"/>
      <c r="G97" s="360"/>
      <c r="H97" s="79"/>
      <c r="I97" s="202"/>
      <c r="J97" s="203"/>
      <c r="K97" s="204"/>
    </row>
    <row r="98" spans="1:11" s="36" customFormat="1" ht="16.5" hidden="1" customHeight="1" x14ac:dyDescent="0.25">
      <c r="A98" s="205" t="s">
        <v>68</v>
      </c>
      <c r="B98" s="206"/>
      <c r="C98" s="207"/>
      <c r="D98" s="359"/>
      <c r="E98" s="360"/>
      <c r="F98" s="359"/>
      <c r="G98" s="360"/>
      <c r="H98" s="79"/>
      <c r="I98" s="202"/>
      <c r="J98" s="203"/>
      <c r="K98" s="204"/>
    </row>
    <row r="99" spans="1:11" s="36" customFormat="1" ht="16.5" hidden="1" customHeight="1" x14ac:dyDescent="0.25">
      <c r="A99" s="205" t="s">
        <v>55</v>
      </c>
      <c r="B99" s="206"/>
      <c r="C99" s="207"/>
      <c r="D99" s="359"/>
      <c r="E99" s="360"/>
      <c r="F99" s="359"/>
      <c r="G99" s="360"/>
      <c r="H99" s="79"/>
      <c r="I99" s="202"/>
      <c r="J99" s="203"/>
      <c r="K99" s="204"/>
    </row>
    <row r="100" spans="1:11" s="3" customFormat="1" x14ac:dyDescent="0.25">
      <c r="A100" s="229" t="s">
        <v>11</v>
      </c>
      <c r="B100" s="229"/>
      <c r="C100" s="229"/>
      <c r="D100" s="375">
        <f>D29+D30+D31+D32+D34+D39+D45+D59+D71+D73+D76+D77+D82+D89</f>
        <v>11974195</v>
      </c>
      <c r="E100" s="376"/>
      <c r="F100" s="375">
        <f>F29+F30+F31+F32+F34+F39+F45+F59+F71+F73+F76+F77+F82+F89</f>
        <v>11974195</v>
      </c>
      <c r="G100" s="376"/>
      <c r="H100" s="93">
        <f>H29+H30+H31+H32+H34+H39+H45+H59+H71+H73+H76+H77+H82+H89</f>
        <v>0</v>
      </c>
      <c r="I100" s="208"/>
      <c r="J100" s="208"/>
      <c r="K100" s="208"/>
    </row>
    <row r="101" spans="1:11" s="3" customFormat="1" x14ac:dyDescent="0.25">
      <c r="A101" s="8"/>
      <c r="B101" s="8"/>
      <c r="C101" s="8"/>
      <c r="D101" s="48"/>
      <c r="E101" s="48"/>
      <c r="F101" s="9"/>
      <c r="G101" s="9"/>
      <c r="H101" s="9"/>
      <c r="I101" s="10"/>
      <c r="J101" s="10"/>
      <c r="K101" s="10"/>
    </row>
    <row r="102" spans="1:11" s="3" customFormat="1" x14ac:dyDescent="0.25">
      <c r="A102" s="8"/>
      <c r="B102" s="8"/>
      <c r="C102" s="8"/>
      <c r="D102" s="48"/>
      <c r="E102" s="48"/>
      <c r="F102" s="9"/>
      <c r="G102" s="9"/>
      <c r="H102" s="9"/>
      <c r="I102" s="10"/>
      <c r="J102" s="10"/>
      <c r="K102" s="10"/>
    </row>
    <row r="103" spans="1:11" ht="16.5" customHeight="1" x14ac:dyDescent="0.25">
      <c r="A103" s="326" t="s">
        <v>46</v>
      </c>
      <c r="B103" s="326"/>
      <c r="C103" s="326"/>
      <c r="D103" s="326"/>
      <c r="E103" s="326"/>
      <c r="F103" s="326"/>
      <c r="G103" s="326"/>
      <c r="H103" s="326"/>
      <c r="I103" s="326"/>
      <c r="J103" s="326"/>
      <c r="K103" s="326"/>
    </row>
    <row r="105" spans="1:11" x14ac:dyDescent="0.25">
      <c r="A105" s="208"/>
      <c r="B105" s="208"/>
      <c r="C105" s="208"/>
      <c r="D105" s="247" t="s">
        <v>5</v>
      </c>
      <c r="E105" s="247"/>
      <c r="F105" s="248" t="s">
        <v>6</v>
      </c>
      <c r="G105" s="248"/>
      <c r="H105" s="89" t="s">
        <v>14</v>
      </c>
      <c r="I105" s="249" t="s">
        <v>13</v>
      </c>
      <c r="J105" s="250"/>
      <c r="K105" s="251"/>
    </row>
    <row r="106" spans="1:11" ht="21" customHeight="1" x14ac:dyDescent="0.25">
      <c r="A106" s="333" t="s">
        <v>15</v>
      </c>
      <c r="B106" s="333"/>
      <c r="C106" s="333"/>
      <c r="D106" s="210">
        <v>418526.48</v>
      </c>
      <c r="E106" s="211"/>
      <c r="F106" s="200">
        <f>D106+H106</f>
        <v>418526.48</v>
      </c>
      <c r="G106" s="201"/>
      <c r="H106" s="91"/>
      <c r="I106" s="388"/>
      <c r="J106" s="363"/>
      <c r="K106" s="364"/>
    </row>
    <row r="107" spans="1:11" ht="28.5" customHeight="1" x14ac:dyDescent="0.25">
      <c r="A107" s="327" t="s">
        <v>16</v>
      </c>
      <c r="B107" s="328"/>
      <c r="C107" s="329"/>
      <c r="D107" s="210">
        <v>126395</v>
      </c>
      <c r="E107" s="211"/>
      <c r="F107" s="200">
        <f>D107+H107</f>
        <v>126395</v>
      </c>
      <c r="G107" s="201"/>
      <c r="H107" s="91"/>
      <c r="I107" s="389"/>
      <c r="J107" s="390"/>
      <c r="K107" s="391"/>
    </row>
    <row r="108" spans="1:11" ht="16.5" customHeight="1" x14ac:dyDescent="0.25">
      <c r="A108" s="197" t="s">
        <v>25</v>
      </c>
      <c r="B108" s="198"/>
      <c r="C108" s="199"/>
      <c r="D108" s="210">
        <f>SUM(D109:E110)</f>
        <v>32016.300000000003</v>
      </c>
      <c r="E108" s="235"/>
      <c r="F108" s="200">
        <f t="shared" ref="F108" si="6">D108+H108</f>
        <v>32016.300000000003</v>
      </c>
      <c r="G108" s="236"/>
      <c r="H108" s="91">
        <f>SUM(H109:H109)</f>
        <v>0</v>
      </c>
      <c r="I108" s="188"/>
      <c r="J108" s="189"/>
      <c r="K108" s="190"/>
    </row>
    <row r="109" spans="1:11" ht="16.5" customHeight="1" x14ac:dyDescent="0.25">
      <c r="A109" s="181" t="s">
        <v>43</v>
      </c>
      <c r="B109" s="182"/>
      <c r="C109" s="183"/>
      <c r="D109" s="359">
        <v>30673.4</v>
      </c>
      <c r="E109" s="360"/>
      <c r="F109" s="361">
        <f>D109+H109</f>
        <v>30673.4</v>
      </c>
      <c r="G109" s="387"/>
      <c r="H109" s="78"/>
      <c r="I109" s="212"/>
      <c r="J109" s="213"/>
      <c r="K109" s="214"/>
    </row>
    <row r="110" spans="1:11" ht="16.5" customHeight="1" x14ac:dyDescent="0.25">
      <c r="A110" s="181" t="s">
        <v>24</v>
      </c>
      <c r="B110" s="182"/>
      <c r="C110" s="183"/>
      <c r="D110" s="359">
        <v>1342.9</v>
      </c>
      <c r="E110" s="360"/>
      <c r="F110" s="361">
        <f>D110+H110</f>
        <v>1342.9</v>
      </c>
      <c r="G110" s="387"/>
      <c r="H110" s="78"/>
      <c r="I110" s="212"/>
      <c r="J110" s="213"/>
      <c r="K110" s="214"/>
    </row>
    <row r="111" spans="1:11" ht="18" customHeight="1" x14ac:dyDescent="0.25">
      <c r="A111" s="197" t="s">
        <v>26</v>
      </c>
      <c r="B111" s="198"/>
      <c r="C111" s="199"/>
      <c r="D111" s="210">
        <v>60000</v>
      </c>
      <c r="E111" s="211"/>
      <c r="F111" s="200">
        <f>D111+H111</f>
        <v>60000</v>
      </c>
      <c r="G111" s="201"/>
      <c r="H111" s="90"/>
      <c r="I111" s="226"/>
      <c r="J111" s="385"/>
      <c r="K111" s="386"/>
    </row>
    <row r="112" spans="1:11" ht="16.5" customHeight="1" x14ac:dyDescent="0.25">
      <c r="A112" s="197" t="s">
        <v>20</v>
      </c>
      <c r="B112" s="198"/>
      <c r="C112" s="199"/>
      <c r="D112" s="210">
        <f>SUM(D113:E118)</f>
        <v>188500</v>
      </c>
      <c r="E112" s="211"/>
      <c r="F112" s="200">
        <f t="shared" ref="F112:F123" si="7">D112+H112</f>
        <v>198000</v>
      </c>
      <c r="G112" s="201"/>
      <c r="H112" s="91">
        <f>SUM(H113:H119)</f>
        <v>9500</v>
      </c>
      <c r="I112" s="208"/>
      <c r="J112" s="208"/>
      <c r="K112" s="208"/>
    </row>
    <row r="113" spans="1:11" s="3" customFormat="1" ht="16.5" customHeight="1" x14ac:dyDescent="0.25">
      <c r="A113" s="181" t="s">
        <v>71</v>
      </c>
      <c r="B113" s="182"/>
      <c r="C113" s="183"/>
      <c r="D113" s="359">
        <v>12000</v>
      </c>
      <c r="E113" s="360"/>
      <c r="F113" s="361">
        <f t="shared" si="7"/>
        <v>12000</v>
      </c>
      <c r="G113" s="362"/>
      <c r="H113" s="83"/>
      <c r="I113" s="188"/>
      <c r="J113" s="189"/>
      <c r="K113" s="190"/>
    </row>
    <row r="114" spans="1:11" s="3" customFormat="1" ht="16.5" customHeight="1" x14ac:dyDescent="0.25">
      <c r="A114" s="181" t="s">
        <v>73</v>
      </c>
      <c r="B114" s="182"/>
      <c r="C114" s="183"/>
      <c r="D114" s="359">
        <v>1500</v>
      </c>
      <c r="E114" s="360"/>
      <c r="F114" s="361">
        <f t="shared" si="7"/>
        <v>1500</v>
      </c>
      <c r="G114" s="362"/>
      <c r="H114" s="83"/>
      <c r="I114" s="188"/>
      <c r="J114" s="189"/>
      <c r="K114" s="190"/>
    </row>
    <row r="115" spans="1:11" s="3" customFormat="1" ht="16.5" customHeight="1" x14ac:dyDescent="0.25">
      <c r="A115" s="181" t="s">
        <v>74</v>
      </c>
      <c r="B115" s="182"/>
      <c r="C115" s="183"/>
      <c r="D115" s="359">
        <v>7500</v>
      </c>
      <c r="E115" s="360"/>
      <c r="F115" s="361">
        <f t="shared" si="7"/>
        <v>7500</v>
      </c>
      <c r="G115" s="362"/>
      <c r="H115" s="83"/>
      <c r="I115" s="188"/>
      <c r="J115" s="189"/>
      <c r="K115" s="190"/>
    </row>
    <row r="116" spans="1:11" s="3" customFormat="1" ht="16.5" customHeight="1" x14ac:dyDescent="0.25">
      <c r="A116" s="181" t="s">
        <v>105</v>
      </c>
      <c r="B116" s="182"/>
      <c r="C116" s="183"/>
      <c r="D116" s="359">
        <v>10000</v>
      </c>
      <c r="E116" s="360"/>
      <c r="F116" s="361">
        <f t="shared" si="7"/>
        <v>10000</v>
      </c>
      <c r="G116" s="362"/>
      <c r="H116" s="83"/>
      <c r="I116" s="188"/>
      <c r="J116" s="189"/>
      <c r="K116" s="190"/>
    </row>
    <row r="117" spans="1:11" s="3" customFormat="1" ht="16.5" customHeight="1" x14ac:dyDescent="0.25">
      <c r="A117" s="181" t="s">
        <v>106</v>
      </c>
      <c r="B117" s="182"/>
      <c r="C117" s="183"/>
      <c r="D117" s="359">
        <v>21000</v>
      </c>
      <c r="E117" s="360"/>
      <c r="F117" s="361">
        <f t="shared" si="7"/>
        <v>21000</v>
      </c>
      <c r="G117" s="362"/>
      <c r="H117" s="83"/>
      <c r="I117" s="188"/>
      <c r="J117" s="189"/>
      <c r="K117" s="190"/>
    </row>
    <row r="118" spans="1:11" s="3" customFormat="1" ht="16.5" customHeight="1" x14ac:dyDescent="0.25">
      <c r="A118" s="181" t="s">
        <v>138</v>
      </c>
      <c r="B118" s="182"/>
      <c r="C118" s="183"/>
      <c r="D118" s="359">
        <v>136500</v>
      </c>
      <c r="E118" s="360"/>
      <c r="F118" s="361">
        <f t="shared" si="7"/>
        <v>136500</v>
      </c>
      <c r="G118" s="362"/>
      <c r="H118" s="84"/>
      <c r="I118" s="365"/>
      <c r="J118" s="366"/>
      <c r="K118" s="367"/>
    </row>
    <row r="119" spans="1:11" s="3" customFormat="1" ht="38.25" customHeight="1" x14ac:dyDescent="0.25">
      <c r="A119" s="181" t="s">
        <v>174</v>
      </c>
      <c r="B119" s="182"/>
      <c r="C119" s="183"/>
      <c r="D119" s="359"/>
      <c r="E119" s="360"/>
      <c r="F119" s="361">
        <f t="shared" ref="F119" si="8">D119+H119</f>
        <v>9500</v>
      </c>
      <c r="G119" s="362"/>
      <c r="H119" s="78">
        <v>9500</v>
      </c>
      <c r="I119" s="226" t="s">
        <v>158</v>
      </c>
      <c r="J119" s="227"/>
      <c r="K119" s="228"/>
    </row>
    <row r="120" spans="1:11" ht="16.5" customHeight="1" x14ac:dyDescent="0.25">
      <c r="A120" s="197" t="s">
        <v>58</v>
      </c>
      <c r="B120" s="198"/>
      <c r="C120" s="199"/>
      <c r="D120" s="210">
        <f>D121+D122</f>
        <v>33835</v>
      </c>
      <c r="E120" s="211"/>
      <c r="F120" s="200">
        <f>D120+H120</f>
        <v>33835</v>
      </c>
      <c r="G120" s="201"/>
      <c r="H120" s="91">
        <f>H121+H122</f>
        <v>0</v>
      </c>
      <c r="I120" s="208"/>
      <c r="J120" s="208"/>
      <c r="K120" s="208"/>
    </row>
    <row r="121" spans="1:11" s="3" customFormat="1" ht="18" customHeight="1" x14ac:dyDescent="0.25">
      <c r="A121" s="181" t="s">
        <v>164</v>
      </c>
      <c r="B121" s="182"/>
      <c r="C121" s="183"/>
      <c r="D121" s="359">
        <v>18285</v>
      </c>
      <c r="E121" s="360"/>
      <c r="F121" s="361">
        <f t="shared" si="7"/>
        <v>18285</v>
      </c>
      <c r="G121" s="362"/>
      <c r="H121" s="84"/>
      <c r="I121" s="379"/>
      <c r="J121" s="380"/>
      <c r="K121" s="381"/>
    </row>
    <row r="122" spans="1:11" s="3" customFormat="1" ht="18" customHeight="1" x14ac:dyDescent="0.25">
      <c r="A122" s="181" t="s">
        <v>163</v>
      </c>
      <c r="B122" s="182"/>
      <c r="C122" s="183"/>
      <c r="D122" s="359">
        <v>15550</v>
      </c>
      <c r="E122" s="360"/>
      <c r="F122" s="361">
        <f t="shared" si="7"/>
        <v>15550</v>
      </c>
      <c r="G122" s="362"/>
      <c r="H122" s="84"/>
      <c r="I122" s="382"/>
      <c r="J122" s="383"/>
      <c r="K122" s="384"/>
    </row>
    <row r="123" spans="1:11" s="33" customFormat="1" ht="32.25" customHeight="1" x14ac:dyDescent="0.25">
      <c r="A123" s="232" t="s">
        <v>145</v>
      </c>
      <c r="B123" s="243"/>
      <c r="C123" s="244"/>
      <c r="D123" s="210">
        <f>D124</f>
        <v>98183.88</v>
      </c>
      <c r="E123" s="235"/>
      <c r="F123" s="200">
        <f t="shared" si="7"/>
        <v>98254.790000000008</v>
      </c>
      <c r="G123" s="201"/>
      <c r="H123" s="90">
        <f>H124</f>
        <v>70.91</v>
      </c>
      <c r="I123" s="276"/>
      <c r="J123" s="277"/>
      <c r="K123" s="278"/>
    </row>
    <row r="124" spans="1:11" s="3" customFormat="1" ht="64.5" customHeight="1" x14ac:dyDescent="0.25">
      <c r="A124" s="205" t="s">
        <v>139</v>
      </c>
      <c r="B124" s="206"/>
      <c r="C124" s="207"/>
      <c r="D124" s="359">
        <v>98183.88</v>
      </c>
      <c r="E124" s="360"/>
      <c r="F124" s="361">
        <f>D124+H124</f>
        <v>98254.790000000008</v>
      </c>
      <c r="G124" s="362"/>
      <c r="H124" s="78">
        <v>70.91</v>
      </c>
      <c r="I124" s="212" t="s">
        <v>154</v>
      </c>
      <c r="J124" s="213"/>
      <c r="K124" s="214"/>
    </row>
    <row r="125" spans="1:11" s="36" customFormat="1" ht="39" customHeight="1" x14ac:dyDescent="0.25">
      <c r="A125" s="252" t="s">
        <v>37</v>
      </c>
      <c r="B125" s="253"/>
      <c r="C125" s="254"/>
      <c r="D125" s="255">
        <f>SUM(D126:E130)</f>
        <v>64990</v>
      </c>
      <c r="E125" s="256"/>
      <c r="F125" s="210">
        <f t="shared" ref="F125:F130" si="9">D125+H125</f>
        <v>64990</v>
      </c>
      <c r="G125" s="235"/>
      <c r="H125" s="85">
        <f>SUM(H126:H130)</f>
        <v>0</v>
      </c>
      <c r="I125" s="202"/>
      <c r="J125" s="203"/>
      <c r="K125" s="204"/>
    </row>
    <row r="126" spans="1:11" s="36" customFormat="1" ht="16.5" customHeight="1" x14ac:dyDescent="0.25">
      <c r="A126" s="205" t="s">
        <v>140</v>
      </c>
      <c r="B126" s="206"/>
      <c r="C126" s="207"/>
      <c r="D126" s="359">
        <v>25200</v>
      </c>
      <c r="E126" s="368"/>
      <c r="F126" s="359">
        <f t="shared" si="9"/>
        <v>25200</v>
      </c>
      <c r="G126" s="360"/>
      <c r="H126" s="78"/>
      <c r="I126" s="335"/>
      <c r="J126" s="336"/>
      <c r="K126" s="337"/>
    </row>
    <row r="127" spans="1:11" s="36" customFormat="1" ht="16.5" customHeight="1" x14ac:dyDescent="0.25">
      <c r="A127" s="205" t="s">
        <v>141</v>
      </c>
      <c r="B127" s="237"/>
      <c r="C127" s="238"/>
      <c r="D127" s="359">
        <v>11760</v>
      </c>
      <c r="E127" s="368"/>
      <c r="F127" s="359">
        <f t="shared" si="9"/>
        <v>11760</v>
      </c>
      <c r="G127" s="360"/>
      <c r="H127" s="78"/>
      <c r="I127" s="369"/>
      <c r="J127" s="370"/>
      <c r="K127" s="371"/>
    </row>
    <row r="128" spans="1:11" s="36" customFormat="1" ht="16.5" customHeight="1" x14ac:dyDescent="0.25">
      <c r="A128" s="205" t="s">
        <v>142</v>
      </c>
      <c r="B128" s="206"/>
      <c r="C128" s="207"/>
      <c r="D128" s="359">
        <v>16800</v>
      </c>
      <c r="E128" s="368"/>
      <c r="F128" s="359">
        <f t="shared" si="9"/>
        <v>16800</v>
      </c>
      <c r="G128" s="360"/>
      <c r="H128" s="78"/>
      <c r="I128" s="369"/>
      <c r="J128" s="370"/>
      <c r="K128" s="371"/>
    </row>
    <row r="129" spans="1:11" s="36" customFormat="1" ht="16.5" customHeight="1" x14ac:dyDescent="0.25">
      <c r="A129" s="205" t="s">
        <v>143</v>
      </c>
      <c r="B129" s="206"/>
      <c r="C129" s="207"/>
      <c r="D129" s="359">
        <v>10080</v>
      </c>
      <c r="E129" s="368"/>
      <c r="F129" s="359">
        <f t="shared" si="9"/>
        <v>10080</v>
      </c>
      <c r="G129" s="360"/>
      <c r="H129" s="78"/>
      <c r="I129" s="369"/>
      <c r="J129" s="370"/>
      <c r="K129" s="371"/>
    </row>
    <row r="130" spans="1:11" s="36" customFormat="1" ht="16.5" customHeight="1" x14ac:dyDescent="0.25">
      <c r="A130" s="205" t="s">
        <v>144</v>
      </c>
      <c r="B130" s="206"/>
      <c r="C130" s="207"/>
      <c r="D130" s="359">
        <v>1150</v>
      </c>
      <c r="E130" s="368"/>
      <c r="F130" s="359">
        <f t="shared" si="9"/>
        <v>1150</v>
      </c>
      <c r="G130" s="360"/>
      <c r="H130" s="78"/>
      <c r="I130" s="372"/>
      <c r="J130" s="373"/>
      <c r="K130" s="374"/>
    </row>
    <row r="131" spans="1:11" x14ac:dyDescent="0.25">
      <c r="A131" s="229" t="s">
        <v>11</v>
      </c>
      <c r="B131" s="229"/>
      <c r="C131" s="229"/>
      <c r="D131" s="375">
        <f>D106+D107+D108+D111+D112+D120+D123+D125</f>
        <v>1022446.66</v>
      </c>
      <c r="E131" s="376"/>
      <c r="F131" s="377">
        <f>F106+F107+F108+F111+F112+F120+F123+F125</f>
        <v>1032017.5700000001</v>
      </c>
      <c r="G131" s="378"/>
      <c r="H131" s="93">
        <f>H106+H107+H108+H111+H112+H120+H123+H125</f>
        <v>9570.91</v>
      </c>
      <c r="I131" s="208"/>
      <c r="J131" s="208"/>
      <c r="K131" s="208"/>
    </row>
    <row r="132" spans="1:11" ht="12" customHeight="1" x14ac:dyDescent="0.25">
      <c r="A132" s="98"/>
      <c r="B132" s="98"/>
      <c r="C132" s="98"/>
      <c r="D132" s="49"/>
      <c r="E132" s="49"/>
      <c r="F132" s="98"/>
      <c r="G132" s="98"/>
      <c r="H132" s="98"/>
      <c r="I132" s="98"/>
      <c r="J132" s="98"/>
      <c r="K132" s="98"/>
    </row>
    <row r="133" spans="1:11" ht="12" customHeight="1" x14ac:dyDescent="0.25">
      <c r="A133" s="98"/>
      <c r="B133" s="98"/>
      <c r="C133" s="98"/>
      <c r="D133" s="49"/>
      <c r="E133" s="49"/>
      <c r="F133" s="98"/>
      <c r="G133" s="98"/>
      <c r="H133" s="98"/>
      <c r="I133" s="98"/>
      <c r="J133" s="98"/>
      <c r="K133" s="98"/>
    </row>
    <row r="134" spans="1:11" x14ac:dyDescent="0.25">
      <c r="A134" s="325" t="s">
        <v>47</v>
      </c>
      <c r="B134" s="325"/>
      <c r="C134" s="325"/>
      <c r="D134" s="325"/>
      <c r="E134" s="325"/>
      <c r="F134" s="325"/>
      <c r="G134" s="325"/>
      <c r="H134" s="325"/>
      <c r="I134" s="325"/>
      <c r="J134" s="325"/>
      <c r="K134" s="325"/>
    </row>
    <row r="135" spans="1:11" ht="8.25" customHeight="1" x14ac:dyDescent="0.25">
      <c r="A135" s="269"/>
      <c r="B135" s="269"/>
      <c r="C135" s="269"/>
      <c r="D135" s="269"/>
      <c r="E135" s="269"/>
      <c r="F135" s="269"/>
      <c r="G135" s="269"/>
      <c r="H135" s="269"/>
      <c r="I135" s="269"/>
      <c r="J135" s="269"/>
      <c r="K135" s="269"/>
    </row>
    <row r="136" spans="1:11" x14ac:dyDescent="0.25">
      <c r="A136" s="208"/>
      <c r="B136" s="208"/>
      <c r="C136" s="208"/>
      <c r="D136" s="247" t="s">
        <v>5</v>
      </c>
      <c r="E136" s="247"/>
      <c r="F136" s="248" t="s">
        <v>6</v>
      </c>
      <c r="G136" s="248"/>
      <c r="H136" s="99" t="s">
        <v>14</v>
      </c>
      <c r="I136" s="249" t="s">
        <v>13</v>
      </c>
      <c r="J136" s="250"/>
      <c r="K136" s="251"/>
    </row>
    <row r="137" spans="1:11" s="33" customFormat="1" ht="16.5" customHeight="1" x14ac:dyDescent="0.25">
      <c r="A137" s="197" t="s">
        <v>19</v>
      </c>
      <c r="B137" s="198"/>
      <c r="C137" s="199"/>
      <c r="D137" s="210">
        <f>SUM(D138:E145)</f>
        <v>1848213.93</v>
      </c>
      <c r="E137" s="211"/>
      <c r="F137" s="200">
        <f>SUM(F138:G145)</f>
        <v>3339934.16</v>
      </c>
      <c r="G137" s="201"/>
      <c r="H137" s="101">
        <f>SUM(H138:H145)</f>
        <v>1491720.23</v>
      </c>
      <c r="I137" s="194"/>
      <c r="J137" s="195"/>
      <c r="K137" s="196"/>
    </row>
    <row r="138" spans="1:11" s="33" customFormat="1" ht="30" customHeight="1" x14ac:dyDescent="0.25">
      <c r="A138" s="181" t="s">
        <v>107</v>
      </c>
      <c r="B138" s="266"/>
      <c r="C138" s="267"/>
      <c r="D138" s="359">
        <v>99743</v>
      </c>
      <c r="E138" s="368"/>
      <c r="F138" s="361">
        <f>D138+H138</f>
        <v>99743</v>
      </c>
      <c r="G138" s="362"/>
      <c r="H138" s="100"/>
      <c r="I138" s="261"/>
      <c r="J138" s="262"/>
      <c r="K138" s="263"/>
    </row>
    <row r="139" spans="1:11" s="33" customFormat="1" ht="30" customHeight="1" x14ac:dyDescent="0.25">
      <c r="A139" s="181" t="s">
        <v>108</v>
      </c>
      <c r="B139" s="191"/>
      <c r="C139" s="192"/>
      <c r="D139" s="359">
        <v>50614</v>
      </c>
      <c r="E139" s="360"/>
      <c r="F139" s="361">
        <f t="shared" ref="F139:F141" si="10">D139+H139</f>
        <v>50614</v>
      </c>
      <c r="G139" s="362"/>
      <c r="H139" s="100"/>
      <c r="I139" s="194"/>
      <c r="J139" s="195"/>
      <c r="K139" s="196"/>
    </row>
    <row r="140" spans="1:11" s="33" customFormat="1" ht="30" customHeight="1" x14ac:dyDescent="0.25">
      <c r="A140" s="181" t="s">
        <v>109</v>
      </c>
      <c r="B140" s="191"/>
      <c r="C140" s="192"/>
      <c r="D140" s="359">
        <v>99900</v>
      </c>
      <c r="E140" s="360"/>
      <c r="F140" s="361">
        <f t="shared" si="10"/>
        <v>99900</v>
      </c>
      <c r="G140" s="362"/>
      <c r="H140" s="100"/>
      <c r="I140" s="194"/>
      <c r="J140" s="195"/>
      <c r="K140" s="196"/>
    </row>
    <row r="141" spans="1:11" s="33" customFormat="1" ht="30" customHeight="1" x14ac:dyDescent="0.25">
      <c r="A141" s="181" t="s">
        <v>70</v>
      </c>
      <c r="B141" s="191"/>
      <c r="C141" s="192"/>
      <c r="D141" s="359">
        <v>99743</v>
      </c>
      <c r="E141" s="360"/>
      <c r="F141" s="361">
        <f t="shared" si="10"/>
        <v>99743</v>
      </c>
      <c r="G141" s="362"/>
      <c r="H141" s="100"/>
      <c r="I141" s="194"/>
      <c r="J141" s="195"/>
      <c r="K141" s="196"/>
    </row>
    <row r="142" spans="1:11" s="33" customFormat="1" ht="30" customHeight="1" x14ac:dyDescent="0.25">
      <c r="A142" s="181" t="s">
        <v>117</v>
      </c>
      <c r="B142" s="191"/>
      <c r="C142" s="192"/>
      <c r="D142" s="359">
        <v>1498213.93</v>
      </c>
      <c r="E142" s="360"/>
      <c r="F142" s="361">
        <f t="shared" ref="F142:F144" si="11">D142+H142</f>
        <v>1498213.93</v>
      </c>
      <c r="G142" s="362"/>
      <c r="H142" s="100"/>
      <c r="I142" s="194"/>
      <c r="J142" s="195"/>
      <c r="K142" s="196"/>
    </row>
    <row r="143" spans="1:11" s="33" customFormat="1" ht="22.5" customHeight="1" x14ac:dyDescent="0.25">
      <c r="A143" s="181" t="s">
        <v>175</v>
      </c>
      <c r="B143" s="191"/>
      <c r="C143" s="192"/>
      <c r="D143" s="359"/>
      <c r="E143" s="360"/>
      <c r="F143" s="361">
        <f t="shared" si="11"/>
        <v>292326.78999999998</v>
      </c>
      <c r="G143" s="362"/>
      <c r="H143" s="100">
        <v>292326.78999999998</v>
      </c>
      <c r="I143" s="194" t="s">
        <v>172</v>
      </c>
      <c r="J143" s="195"/>
      <c r="K143" s="196"/>
    </row>
    <row r="144" spans="1:11" s="33" customFormat="1" ht="27" customHeight="1" x14ac:dyDescent="0.25">
      <c r="A144" s="181" t="s">
        <v>176</v>
      </c>
      <c r="B144" s="191"/>
      <c r="C144" s="192"/>
      <c r="D144" s="359"/>
      <c r="E144" s="360"/>
      <c r="F144" s="361">
        <f t="shared" si="11"/>
        <v>599946.93000000005</v>
      </c>
      <c r="G144" s="362"/>
      <c r="H144" s="100">
        <v>599946.93000000005</v>
      </c>
      <c r="I144" s="406"/>
      <c r="J144" s="407"/>
      <c r="K144" s="408"/>
    </row>
    <row r="145" spans="1:11" s="33" customFormat="1" ht="37.5" customHeight="1" x14ac:dyDescent="0.25">
      <c r="A145" s="181" t="s">
        <v>177</v>
      </c>
      <c r="B145" s="191"/>
      <c r="C145" s="192"/>
      <c r="D145" s="359"/>
      <c r="E145" s="360"/>
      <c r="F145" s="361">
        <f>D145+H145</f>
        <v>599446.51</v>
      </c>
      <c r="G145" s="362"/>
      <c r="H145" s="100">
        <v>599446.51</v>
      </c>
      <c r="I145" s="409"/>
      <c r="J145" s="410"/>
      <c r="K145" s="411"/>
    </row>
    <row r="146" spans="1:11" x14ac:dyDescent="0.25">
      <c r="A146" s="229" t="s">
        <v>11</v>
      </c>
      <c r="B146" s="229"/>
      <c r="C146" s="229"/>
      <c r="D146" s="230">
        <f>D137</f>
        <v>1848213.93</v>
      </c>
      <c r="E146" s="231"/>
      <c r="F146" s="264">
        <f>F137</f>
        <v>3339934.16</v>
      </c>
      <c r="G146" s="265"/>
      <c r="H146" s="99">
        <f>SUM(H138:H145)</f>
        <v>1491720.23</v>
      </c>
      <c r="I146" s="208"/>
      <c r="J146" s="208"/>
      <c r="K146" s="208"/>
    </row>
    <row r="147" spans="1:11" ht="45" customHeight="1" x14ac:dyDescent="0.25">
      <c r="A147" s="260" t="s">
        <v>27</v>
      </c>
      <c r="B147" s="260"/>
      <c r="C147" s="260"/>
      <c r="D147" s="260"/>
      <c r="E147" s="260"/>
      <c r="F147" s="260"/>
      <c r="G147" s="260"/>
      <c r="H147" s="260"/>
      <c r="I147" s="260"/>
      <c r="J147" s="260"/>
      <c r="K147" s="260"/>
    </row>
    <row r="148" spans="1:11" ht="30.75" customHeight="1" x14ac:dyDescent="0.25">
      <c r="A148" s="260" t="s">
        <v>126</v>
      </c>
      <c r="B148" s="260"/>
      <c r="C148" s="260"/>
      <c r="D148" s="260"/>
      <c r="E148" s="260"/>
      <c r="F148" s="260"/>
      <c r="G148" s="260"/>
      <c r="H148" s="260"/>
      <c r="I148" s="260"/>
      <c r="J148" s="260"/>
      <c r="K148" s="260"/>
    </row>
    <row r="149" spans="1:11" ht="20.25" customHeight="1" x14ac:dyDescent="0.25">
      <c r="A149" s="98"/>
      <c r="B149" s="98"/>
      <c r="C149" s="98"/>
      <c r="D149" s="49"/>
      <c r="E149" s="49"/>
      <c r="F149" s="98"/>
      <c r="G149" s="98"/>
      <c r="H149" s="98"/>
      <c r="I149" s="98"/>
      <c r="J149" s="98"/>
      <c r="K149" s="98"/>
    </row>
    <row r="150" spans="1:11" ht="117.75" customHeight="1" x14ac:dyDescent="0.25">
      <c r="A150" s="260" t="s">
        <v>127</v>
      </c>
      <c r="B150" s="260"/>
      <c r="C150" s="260"/>
      <c r="D150" s="260"/>
      <c r="E150" s="260"/>
      <c r="F150" s="260"/>
      <c r="G150" s="260"/>
      <c r="H150" s="260"/>
      <c r="I150" s="260"/>
      <c r="J150" s="260"/>
      <c r="K150" s="260"/>
    </row>
    <row r="151" spans="1:11" x14ac:dyDescent="0.25">
      <c r="A151" s="269"/>
      <c r="B151" s="269"/>
      <c r="C151" s="269"/>
      <c r="D151" s="269"/>
      <c r="E151" s="269"/>
      <c r="F151" s="269"/>
      <c r="G151" s="269"/>
      <c r="H151" s="269"/>
      <c r="I151" s="269"/>
      <c r="J151" s="269"/>
      <c r="K151" s="269"/>
    </row>
    <row r="152" spans="1:11" x14ac:dyDescent="0.25">
      <c r="A152" s="269"/>
      <c r="B152" s="269"/>
      <c r="C152" s="269"/>
      <c r="D152" s="269"/>
      <c r="E152" s="269"/>
      <c r="F152" s="269"/>
      <c r="G152" s="269"/>
      <c r="H152" s="269"/>
      <c r="I152" s="269"/>
      <c r="J152" s="269"/>
      <c r="K152" s="269"/>
    </row>
    <row r="153" spans="1:11" x14ac:dyDescent="0.25">
      <c r="A153" s="269"/>
      <c r="B153" s="269"/>
      <c r="C153" s="269"/>
      <c r="D153" s="269"/>
      <c r="E153" s="269"/>
      <c r="F153" s="269"/>
      <c r="G153" s="269"/>
      <c r="H153" s="269"/>
      <c r="I153" s="269"/>
      <c r="J153" s="269"/>
      <c r="K153" s="269"/>
    </row>
    <row r="154" spans="1:11" x14ac:dyDescent="0.25">
      <c r="A154" s="269"/>
      <c r="B154" s="269"/>
      <c r="C154" s="269"/>
      <c r="D154" s="269"/>
      <c r="E154" s="269"/>
      <c r="F154" s="269"/>
      <c r="G154" s="269"/>
      <c r="H154" s="269"/>
      <c r="I154" s="269"/>
      <c r="J154" s="269"/>
      <c r="K154" s="269"/>
    </row>
    <row r="155" spans="1:11" x14ac:dyDescent="0.25">
      <c r="A155" s="269"/>
      <c r="B155" s="269"/>
      <c r="C155" s="269"/>
      <c r="D155" s="269"/>
      <c r="E155" s="269"/>
      <c r="F155" s="269"/>
      <c r="G155" s="269"/>
      <c r="H155" s="269"/>
      <c r="I155" s="269"/>
      <c r="J155" s="269"/>
      <c r="K155" s="269"/>
    </row>
    <row r="156" spans="1:11" x14ac:dyDescent="0.25">
      <c r="A156" s="269"/>
      <c r="B156" s="269"/>
      <c r="C156" s="269"/>
      <c r="D156" s="269"/>
      <c r="E156" s="269"/>
      <c r="F156" s="269"/>
      <c r="G156" s="269"/>
      <c r="H156" s="269"/>
      <c r="I156" s="269"/>
      <c r="J156" s="269"/>
      <c r="K156" s="269"/>
    </row>
    <row r="157" spans="1:11" x14ac:dyDescent="0.25">
      <c r="A157" s="269"/>
      <c r="B157" s="269"/>
      <c r="C157" s="269"/>
      <c r="D157" s="269"/>
      <c r="E157" s="269"/>
      <c r="F157" s="269"/>
      <c r="G157" s="269"/>
      <c r="H157" s="269"/>
      <c r="I157" s="269"/>
      <c r="J157" s="269"/>
      <c r="K157" s="269"/>
    </row>
    <row r="158" spans="1:11" x14ac:dyDescent="0.25">
      <c r="A158" s="269"/>
      <c r="B158" s="269"/>
      <c r="C158" s="269"/>
      <c r="D158" s="269"/>
      <c r="E158" s="269"/>
      <c r="F158" s="269"/>
      <c r="G158" s="269"/>
      <c r="H158" s="269"/>
      <c r="I158" s="269"/>
      <c r="J158" s="269"/>
      <c r="K158" s="269"/>
    </row>
    <row r="159" spans="1:11" x14ac:dyDescent="0.25">
      <c r="A159" s="269"/>
      <c r="B159" s="269"/>
      <c r="C159" s="269"/>
      <c r="D159" s="269"/>
      <c r="E159" s="269"/>
      <c r="F159" s="269"/>
      <c r="G159" s="269"/>
      <c r="H159" s="269"/>
      <c r="I159" s="269"/>
      <c r="J159" s="269"/>
      <c r="K159" s="269"/>
    </row>
  </sheetData>
  <mergeCells count="489">
    <mergeCell ref="A156:K156"/>
    <mergeCell ref="A157:K157"/>
    <mergeCell ref="A158:K158"/>
    <mergeCell ref="A159:K159"/>
    <mergeCell ref="I35:K35"/>
    <mergeCell ref="I36:K36"/>
    <mergeCell ref="A142:C142"/>
    <mergeCell ref="D142:E142"/>
    <mergeCell ref="F142:G142"/>
    <mergeCell ref="I142:K142"/>
    <mergeCell ref="A150:K150"/>
    <mergeCell ref="A151:K151"/>
    <mergeCell ref="A152:K152"/>
    <mergeCell ref="A153:K153"/>
    <mergeCell ref="A154:K154"/>
    <mergeCell ref="A155:K155"/>
    <mergeCell ref="A146:C146"/>
    <mergeCell ref="D146:E146"/>
    <mergeCell ref="F146:G146"/>
    <mergeCell ref="I146:K146"/>
    <mergeCell ref="A147:K147"/>
    <mergeCell ref="A148:K148"/>
    <mergeCell ref="A141:C141"/>
    <mergeCell ref="D141:E141"/>
    <mergeCell ref="I126:K130"/>
    <mergeCell ref="A127:C127"/>
    <mergeCell ref="D127:E127"/>
    <mergeCell ref="A130:C130"/>
    <mergeCell ref="F141:G141"/>
    <mergeCell ref="I141:K141"/>
    <mergeCell ref="A145:C145"/>
    <mergeCell ref="D145:E145"/>
    <mergeCell ref="F145:G145"/>
    <mergeCell ref="A139:C139"/>
    <mergeCell ref="D139:E139"/>
    <mergeCell ref="F139:G139"/>
    <mergeCell ref="I139:K139"/>
    <mergeCell ref="A140:C140"/>
    <mergeCell ref="D140:E140"/>
    <mergeCell ref="F140:G140"/>
    <mergeCell ref="I140:K140"/>
    <mergeCell ref="A143:C143"/>
    <mergeCell ref="D143:E143"/>
    <mergeCell ref="F143:G143"/>
    <mergeCell ref="A144:C144"/>
    <mergeCell ref="D144:E144"/>
    <mergeCell ref="F144:G144"/>
    <mergeCell ref="I143:K145"/>
    <mergeCell ref="A137:C137"/>
    <mergeCell ref="D137:E137"/>
    <mergeCell ref="F137:G137"/>
    <mergeCell ref="I137:K137"/>
    <mergeCell ref="A138:C138"/>
    <mergeCell ref="D138:E138"/>
    <mergeCell ref="F138:G138"/>
    <mergeCell ref="I138:K138"/>
    <mergeCell ref="I131:K131"/>
    <mergeCell ref="A134:K134"/>
    <mergeCell ref="A135:K135"/>
    <mergeCell ref="A136:C136"/>
    <mergeCell ref="D136:E136"/>
    <mergeCell ref="F136:G136"/>
    <mergeCell ref="I136:K136"/>
    <mergeCell ref="A131:C131"/>
    <mergeCell ref="D131:E131"/>
    <mergeCell ref="F131:G131"/>
    <mergeCell ref="D130:E130"/>
    <mergeCell ref="F130:G130"/>
    <mergeCell ref="A123:C123"/>
    <mergeCell ref="D123:E123"/>
    <mergeCell ref="F123:G123"/>
    <mergeCell ref="I123:K123"/>
    <mergeCell ref="A124:C124"/>
    <mergeCell ref="D124:E124"/>
    <mergeCell ref="F124:G124"/>
    <mergeCell ref="I124:K124"/>
    <mergeCell ref="A125:C125"/>
    <mergeCell ref="D125:E125"/>
    <mergeCell ref="F125:G125"/>
    <mergeCell ref="I125:K125"/>
    <mergeCell ref="F127:G127"/>
    <mergeCell ref="A128:C128"/>
    <mergeCell ref="D128:E128"/>
    <mergeCell ref="F128:G128"/>
    <mergeCell ref="A129:C129"/>
    <mergeCell ref="D129:E129"/>
    <mergeCell ref="F129:G129"/>
    <mergeCell ref="A126:C126"/>
    <mergeCell ref="D126:E126"/>
    <mergeCell ref="F126:G126"/>
    <mergeCell ref="A120:C120"/>
    <mergeCell ref="D120:E120"/>
    <mergeCell ref="F120:G120"/>
    <mergeCell ref="I120:K120"/>
    <mergeCell ref="A121:C121"/>
    <mergeCell ref="D121:E121"/>
    <mergeCell ref="F121:G121"/>
    <mergeCell ref="I121:K122"/>
    <mergeCell ref="A122:C122"/>
    <mergeCell ref="D122:E122"/>
    <mergeCell ref="F122:G122"/>
    <mergeCell ref="A117:C117"/>
    <mergeCell ref="D117:E117"/>
    <mergeCell ref="F117:G117"/>
    <mergeCell ref="I117:K117"/>
    <mergeCell ref="A118:C118"/>
    <mergeCell ref="D118:E118"/>
    <mergeCell ref="F118:G118"/>
    <mergeCell ref="I118:K118"/>
    <mergeCell ref="A115:C115"/>
    <mergeCell ref="D115:E115"/>
    <mergeCell ref="F115:G115"/>
    <mergeCell ref="I115:K115"/>
    <mergeCell ref="A116:C116"/>
    <mergeCell ref="D116:E116"/>
    <mergeCell ref="F116:G116"/>
    <mergeCell ref="I116:K116"/>
    <mergeCell ref="A113:C113"/>
    <mergeCell ref="D113:E113"/>
    <mergeCell ref="F113:G113"/>
    <mergeCell ref="I113:K113"/>
    <mergeCell ref="A114:C114"/>
    <mergeCell ref="D114:E114"/>
    <mergeCell ref="F114:G114"/>
    <mergeCell ref="I114:K114"/>
    <mergeCell ref="A111:C111"/>
    <mergeCell ref="D111:E111"/>
    <mergeCell ref="F111:G111"/>
    <mergeCell ref="I111:K111"/>
    <mergeCell ref="A112:C112"/>
    <mergeCell ref="D112:E112"/>
    <mergeCell ref="F112:G112"/>
    <mergeCell ref="I112:K112"/>
    <mergeCell ref="A109:C109"/>
    <mergeCell ref="D109:E109"/>
    <mergeCell ref="F109:G109"/>
    <mergeCell ref="I109:K109"/>
    <mergeCell ref="A110:C110"/>
    <mergeCell ref="D110:E110"/>
    <mergeCell ref="F110:G110"/>
    <mergeCell ref="I110:K110"/>
    <mergeCell ref="D107:E107"/>
    <mergeCell ref="F107:G107"/>
    <mergeCell ref="A108:C108"/>
    <mergeCell ref="D108:E108"/>
    <mergeCell ref="F108:G108"/>
    <mergeCell ref="I108:K108"/>
    <mergeCell ref="A103:K103"/>
    <mergeCell ref="A105:C105"/>
    <mergeCell ref="D105:E105"/>
    <mergeCell ref="F105:G105"/>
    <mergeCell ref="I105:K105"/>
    <mergeCell ref="A106:C106"/>
    <mergeCell ref="D106:E106"/>
    <mergeCell ref="F106:G106"/>
    <mergeCell ref="I106:K107"/>
    <mergeCell ref="A107:C107"/>
    <mergeCell ref="A99:C99"/>
    <mergeCell ref="D99:E99"/>
    <mergeCell ref="F99:G99"/>
    <mergeCell ref="I99:K99"/>
    <mergeCell ref="A100:C100"/>
    <mergeCell ref="D100:E100"/>
    <mergeCell ref="F100:G100"/>
    <mergeCell ref="I100:K100"/>
    <mergeCell ref="A97:C97"/>
    <mergeCell ref="D97:E97"/>
    <mergeCell ref="F97:G97"/>
    <mergeCell ref="I97:K97"/>
    <mergeCell ref="A98:C98"/>
    <mergeCell ref="D98:E98"/>
    <mergeCell ref="F98:G98"/>
    <mergeCell ref="I98:K98"/>
    <mergeCell ref="A95:C95"/>
    <mergeCell ref="D95:E95"/>
    <mergeCell ref="F95:G95"/>
    <mergeCell ref="I95:K95"/>
    <mergeCell ref="A96:C96"/>
    <mergeCell ref="D96:E96"/>
    <mergeCell ref="F96:G96"/>
    <mergeCell ref="I96:K96"/>
    <mergeCell ref="A93:C93"/>
    <mergeCell ref="D93:E93"/>
    <mergeCell ref="F93:G93"/>
    <mergeCell ref="I93:K93"/>
    <mergeCell ref="A94:C94"/>
    <mergeCell ref="D94:E94"/>
    <mergeCell ref="F94:G94"/>
    <mergeCell ref="I94:K94"/>
    <mergeCell ref="A91:C91"/>
    <mergeCell ref="D91:E91"/>
    <mergeCell ref="F91:G91"/>
    <mergeCell ref="I91:K91"/>
    <mergeCell ref="A92:C92"/>
    <mergeCell ref="D92:E92"/>
    <mergeCell ref="F92:G92"/>
    <mergeCell ref="I92:K92"/>
    <mergeCell ref="A89:C89"/>
    <mergeCell ref="D89:E89"/>
    <mergeCell ref="F89:G89"/>
    <mergeCell ref="I89:K89"/>
    <mergeCell ref="A90:C90"/>
    <mergeCell ref="D90:E90"/>
    <mergeCell ref="F90:G90"/>
    <mergeCell ref="I90:K90"/>
    <mergeCell ref="A87:C87"/>
    <mergeCell ref="D87:E87"/>
    <mergeCell ref="F87:G87"/>
    <mergeCell ref="I87:K87"/>
    <mergeCell ref="A88:C88"/>
    <mergeCell ref="D88:E88"/>
    <mergeCell ref="F88:G88"/>
    <mergeCell ref="I88:K88"/>
    <mergeCell ref="A85:C85"/>
    <mergeCell ref="D85:E85"/>
    <mergeCell ref="F85:G85"/>
    <mergeCell ref="I85:K85"/>
    <mergeCell ref="A86:C86"/>
    <mergeCell ref="D86:E86"/>
    <mergeCell ref="F86:G86"/>
    <mergeCell ref="I86:K86"/>
    <mergeCell ref="A83:C83"/>
    <mergeCell ref="D83:E83"/>
    <mergeCell ref="F83:G83"/>
    <mergeCell ref="I83:K83"/>
    <mergeCell ref="A84:C84"/>
    <mergeCell ref="D84:E84"/>
    <mergeCell ref="F84:G84"/>
    <mergeCell ref="I84:K84"/>
    <mergeCell ref="A81:C81"/>
    <mergeCell ref="D81:E81"/>
    <mergeCell ref="F81:G81"/>
    <mergeCell ref="I81:K81"/>
    <mergeCell ref="A82:C82"/>
    <mergeCell ref="D82:E82"/>
    <mergeCell ref="F82:G82"/>
    <mergeCell ref="I82:K82"/>
    <mergeCell ref="A79:C79"/>
    <mergeCell ref="D79:E79"/>
    <mergeCell ref="F79:G79"/>
    <mergeCell ref="I79:K79"/>
    <mergeCell ref="A80:C80"/>
    <mergeCell ref="D80:E80"/>
    <mergeCell ref="F80:G80"/>
    <mergeCell ref="I80:K80"/>
    <mergeCell ref="A77:C77"/>
    <mergeCell ref="D77:E77"/>
    <mergeCell ref="F77:G77"/>
    <mergeCell ref="I77:K77"/>
    <mergeCell ref="A78:C78"/>
    <mergeCell ref="D78:E78"/>
    <mergeCell ref="F78:G78"/>
    <mergeCell ref="I78:K78"/>
    <mergeCell ref="A75:C75"/>
    <mergeCell ref="D75:E75"/>
    <mergeCell ref="F75:G75"/>
    <mergeCell ref="I75:K75"/>
    <mergeCell ref="A76:C76"/>
    <mergeCell ref="D76:E76"/>
    <mergeCell ref="F76:G76"/>
    <mergeCell ref="I76:K76"/>
    <mergeCell ref="A73:C73"/>
    <mergeCell ref="D73:E73"/>
    <mergeCell ref="F73:G73"/>
    <mergeCell ref="I73:K73"/>
    <mergeCell ref="A74:C74"/>
    <mergeCell ref="D74:E74"/>
    <mergeCell ref="F74:G74"/>
    <mergeCell ref="I74:K74"/>
    <mergeCell ref="A71:C71"/>
    <mergeCell ref="D71:E71"/>
    <mergeCell ref="F71:G71"/>
    <mergeCell ref="I71:K71"/>
    <mergeCell ref="A72:C72"/>
    <mergeCell ref="D72:E72"/>
    <mergeCell ref="F72:G72"/>
    <mergeCell ref="I72:K72"/>
    <mergeCell ref="A69:C69"/>
    <mergeCell ref="D69:E69"/>
    <mergeCell ref="F69:G69"/>
    <mergeCell ref="I69:K69"/>
    <mergeCell ref="A70:C70"/>
    <mergeCell ref="D70:E70"/>
    <mergeCell ref="F70:G70"/>
    <mergeCell ref="I70:K70"/>
    <mergeCell ref="A67:C67"/>
    <mergeCell ref="D67:E67"/>
    <mergeCell ref="F67:G67"/>
    <mergeCell ref="I67:K67"/>
    <mergeCell ref="A68:C68"/>
    <mergeCell ref="D68:E68"/>
    <mergeCell ref="F68:G68"/>
    <mergeCell ref="I68:K68"/>
    <mergeCell ref="A65:C65"/>
    <mergeCell ref="D65:E65"/>
    <mergeCell ref="F65:G65"/>
    <mergeCell ref="I65:K65"/>
    <mergeCell ref="A66:C66"/>
    <mergeCell ref="D66:E66"/>
    <mergeCell ref="F66:G66"/>
    <mergeCell ref="I66:K66"/>
    <mergeCell ref="A63:C63"/>
    <mergeCell ref="D63:E63"/>
    <mergeCell ref="F63:G63"/>
    <mergeCell ref="I63:K63"/>
    <mergeCell ref="A64:C64"/>
    <mergeCell ref="D64:E64"/>
    <mergeCell ref="F64:G64"/>
    <mergeCell ref="I64:K64"/>
    <mergeCell ref="A61:C61"/>
    <mergeCell ref="D61:E61"/>
    <mergeCell ref="F61:G61"/>
    <mergeCell ref="I61:K61"/>
    <mergeCell ref="A62:C62"/>
    <mergeCell ref="D62:E62"/>
    <mergeCell ref="F62:G62"/>
    <mergeCell ref="I62:K62"/>
    <mergeCell ref="A59:C59"/>
    <mergeCell ref="D59:E59"/>
    <mergeCell ref="F59:G59"/>
    <mergeCell ref="I59:K59"/>
    <mergeCell ref="A60:C60"/>
    <mergeCell ref="D60:E60"/>
    <mergeCell ref="F60:G60"/>
    <mergeCell ref="I60:K60"/>
    <mergeCell ref="A57:C57"/>
    <mergeCell ref="D57:E57"/>
    <mergeCell ref="F57:G57"/>
    <mergeCell ref="I57:K57"/>
    <mergeCell ref="A58:C58"/>
    <mergeCell ref="D58:E58"/>
    <mergeCell ref="F58:G58"/>
    <mergeCell ref="I58:K58"/>
    <mergeCell ref="A55:C55"/>
    <mergeCell ref="D55:E55"/>
    <mergeCell ref="F55:G55"/>
    <mergeCell ref="I55:K55"/>
    <mergeCell ref="A56:C56"/>
    <mergeCell ref="D56:E56"/>
    <mergeCell ref="F56:G56"/>
    <mergeCell ref="I56:K56"/>
    <mergeCell ref="A53:C53"/>
    <mergeCell ref="D53:E53"/>
    <mergeCell ref="F53:G53"/>
    <mergeCell ref="I53:K53"/>
    <mergeCell ref="A54:C54"/>
    <mergeCell ref="D54:E54"/>
    <mergeCell ref="F54:G54"/>
    <mergeCell ref="I54:K54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43:C43"/>
    <mergeCell ref="D43:E43"/>
    <mergeCell ref="F43:G43"/>
    <mergeCell ref="I43:K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39:C39"/>
    <mergeCell ref="D39:E39"/>
    <mergeCell ref="F39:G39"/>
    <mergeCell ref="I39:K39"/>
    <mergeCell ref="A40:C40"/>
    <mergeCell ref="D40:E40"/>
    <mergeCell ref="F40:G40"/>
    <mergeCell ref="I40:K40"/>
    <mergeCell ref="A37:C37"/>
    <mergeCell ref="D37:E37"/>
    <mergeCell ref="F37:G37"/>
    <mergeCell ref="I37:K37"/>
    <mergeCell ref="A38:C38"/>
    <mergeCell ref="D38:E38"/>
    <mergeCell ref="F38:G38"/>
    <mergeCell ref="I38:K38"/>
    <mergeCell ref="A35:C35"/>
    <mergeCell ref="D35:E35"/>
    <mergeCell ref="F35:G35"/>
    <mergeCell ref="A36:C36"/>
    <mergeCell ref="D36:E36"/>
    <mergeCell ref="F36:G36"/>
    <mergeCell ref="A33:C33"/>
    <mergeCell ref="D33:E33"/>
    <mergeCell ref="F33:G33"/>
    <mergeCell ref="I33:K33"/>
    <mergeCell ref="A34:C34"/>
    <mergeCell ref="D34:E34"/>
    <mergeCell ref="F34:G34"/>
    <mergeCell ref="I34:K34"/>
    <mergeCell ref="A31:C31"/>
    <mergeCell ref="D31:E31"/>
    <mergeCell ref="F31:G31"/>
    <mergeCell ref="I31:K31"/>
    <mergeCell ref="A32:C32"/>
    <mergeCell ref="D32:E32"/>
    <mergeCell ref="F32:G32"/>
    <mergeCell ref="I32:K32"/>
    <mergeCell ref="F19:G19"/>
    <mergeCell ref="H19:J19"/>
    <mergeCell ref="A20:C20"/>
    <mergeCell ref="D20:E20"/>
    <mergeCell ref="F20:G20"/>
    <mergeCell ref="H20:J20"/>
    <mergeCell ref="A29:C29"/>
    <mergeCell ref="D29:E29"/>
    <mergeCell ref="F29:G29"/>
    <mergeCell ref="I29:K30"/>
    <mergeCell ref="A30:C30"/>
    <mergeCell ref="D30:E30"/>
    <mergeCell ref="F30:G30"/>
    <mergeCell ref="A24:J24"/>
    <mergeCell ref="A26:J26"/>
    <mergeCell ref="A28:C28"/>
    <mergeCell ref="D28:E28"/>
    <mergeCell ref="F28:G28"/>
    <mergeCell ref="I28:K28"/>
    <mergeCell ref="A2:J2"/>
    <mergeCell ref="A3:J3"/>
    <mergeCell ref="A4:J4"/>
    <mergeCell ref="A5:I5"/>
    <mergeCell ref="A6:J6"/>
    <mergeCell ref="A7:J7"/>
    <mergeCell ref="A15:J15"/>
    <mergeCell ref="A17:C17"/>
    <mergeCell ref="D17:E17"/>
    <mergeCell ref="F17:G17"/>
    <mergeCell ref="H17:J17"/>
    <mergeCell ref="A119:C119"/>
    <mergeCell ref="D119:E119"/>
    <mergeCell ref="F119:G119"/>
    <mergeCell ref="I119:K119"/>
    <mergeCell ref="A8:I8"/>
    <mergeCell ref="A9:I9"/>
    <mergeCell ref="A10:J10"/>
    <mergeCell ref="A11:J11"/>
    <mergeCell ref="A12:J12"/>
    <mergeCell ref="A14:J14"/>
    <mergeCell ref="A18:C18"/>
    <mergeCell ref="D18:E18"/>
    <mergeCell ref="F18:G18"/>
    <mergeCell ref="H18:J18"/>
    <mergeCell ref="A21:C21"/>
    <mergeCell ref="D21:E21"/>
    <mergeCell ref="F21:G21"/>
    <mergeCell ref="H21:J21"/>
    <mergeCell ref="A22:C22"/>
    <mergeCell ref="D22:E22"/>
    <mergeCell ref="F22:G22"/>
    <mergeCell ref="H22:J22"/>
    <mergeCell ref="A19:C19"/>
    <mergeCell ref="D19:E19"/>
  </mergeCells>
  <pageMargins left="0.70866141732283472" right="0.70866141732283472" top="0.15748031496062992" bottom="0.15748031496062992" header="0.31496062992125984" footer="0.31496062992125984"/>
  <pageSetup paperSize="9" scale="63" fitToHeight="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5"/>
  <sheetViews>
    <sheetView topLeftCell="A4" workbookViewId="0">
      <selection activeCell="A10" sqref="A10:J10"/>
    </sheetView>
  </sheetViews>
  <sheetFormatPr defaultRowHeight="15" x14ac:dyDescent="0.25"/>
  <cols>
    <col min="1" max="1" width="17" customWidth="1"/>
    <col min="2" max="2" width="15.42578125" customWidth="1"/>
    <col min="3" max="3" width="17.85546875" customWidth="1"/>
    <col min="4" max="4" width="10" style="45" bestFit="1" customWidth="1"/>
    <col min="5" max="5" width="10.7109375" style="45" customWidth="1"/>
    <col min="7" max="7" width="10.85546875" customWidth="1"/>
    <col min="8" max="8" width="17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317" t="s">
        <v>0</v>
      </c>
      <c r="B2" s="269"/>
      <c r="C2" s="269"/>
      <c r="D2" s="269"/>
      <c r="E2" s="269"/>
      <c r="F2" s="269"/>
      <c r="G2" s="269"/>
      <c r="H2" s="269"/>
      <c r="I2" s="269"/>
      <c r="J2" s="269"/>
    </row>
    <row r="3" spans="1:10" ht="15.75" x14ac:dyDescent="0.25">
      <c r="A3" s="317" t="s">
        <v>1</v>
      </c>
      <c r="B3" s="269"/>
      <c r="C3" s="269"/>
      <c r="D3" s="269"/>
      <c r="E3" s="269"/>
      <c r="F3" s="269"/>
      <c r="G3" s="269"/>
      <c r="H3" s="269"/>
      <c r="I3" s="269"/>
      <c r="J3" s="269"/>
    </row>
    <row r="4" spans="1:10" ht="15.75" x14ac:dyDescent="0.25">
      <c r="A4" s="317" t="s">
        <v>2</v>
      </c>
      <c r="B4" s="269"/>
      <c r="C4" s="269"/>
      <c r="D4" s="269"/>
      <c r="E4" s="269"/>
      <c r="F4" s="269"/>
      <c r="G4" s="269"/>
      <c r="H4" s="269"/>
      <c r="I4" s="269"/>
      <c r="J4" s="269"/>
    </row>
    <row r="5" spans="1:10" ht="15.75" x14ac:dyDescent="0.25">
      <c r="A5" s="317"/>
      <c r="B5" s="269"/>
      <c r="C5" s="269"/>
      <c r="D5" s="269"/>
      <c r="E5" s="269"/>
      <c r="F5" s="269"/>
      <c r="G5" s="269"/>
      <c r="H5" s="269"/>
      <c r="I5" s="269"/>
    </row>
    <row r="6" spans="1:10" ht="15" customHeight="1" x14ac:dyDescent="0.25">
      <c r="A6" s="404" t="s">
        <v>185</v>
      </c>
      <c r="B6" s="404"/>
      <c r="C6" s="404"/>
      <c r="D6" s="404"/>
      <c r="E6" s="404"/>
      <c r="F6" s="404"/>
      <c r="G6" s="404"/>
      <c r="H6" s="404"/>
      <c r="I6" s="404"/>
      <c r="J6" s="404"/>
    </row>
    <row r="7" spans="1:10" ht="46.5" customHeight="1" x14ac:dyDescent="0.25">
      <c r="A7" s="322" t="s">
        <v>3</v>
      </c>
      <c r="B7" s="323"/>
      <c r="C7" s="323"/>
      <c r="D7" s="323"/>
      <c r="E7" s="323"/>
      <c r="F7" s="323"/>
      <c r="G7" s="323"/>
      <c r="H7" s="323"/>
      <c r="I7" s="323"/>
      <c r="J7" s="269"/>
    </row>
    <row r="8" spans="1:10" ht="7.5" customHeight="1" x14ac:dyDescent="0.25">
      <c r="A8" s="317"/>
      <c r="B8" s="269"/>
      <c r="C8" s="269"/>
      <c r="D8" s="269"/>
      <c r="E8" s="269"/>
      <c r="F8" s="269"/>
      <c r="G8" s="269"/>
      <c r="H8" s="269"/>
      <c r="I8" s="269"/>
    </row>
    <row r="9" spans="1:10" ht="135" customHeight="1" x14ac:dyDescent="0.25">
      <c r="A9" s="322" t="s">
        <v>119</v>
      </c>
      <c r="B9" s="323"/>
      <c r="C9" s="323"/>
      <c r="D9" s="323"/>
      <c r="E9" s="323"/>
      <c r="F9" s="323"/>
      <c r="G9" s="323"/>
      <c r="H9" s="323"/>
      <c r="I9" s="323"/>
      <c r="J9" s="21"/>
    </row>
    <row r="10" spans="1:10" ht="62.25" customHeight="1" x14ac:dyDescent="0.25">
      <c r="A10" s="319" t="s">
        <v>186</v>
      </c>
      <c r="B10" s="320"/>
      <c r="C10" s="320"/>
      <c r="D10" s="320"/>
      <c r="E10" s="320"/>
      <c r="F10" s="320"/>
      <c r="G10" s="320"/>
      <c r="H10" s="320"/>
      <c r="I10" s="320"/>
      <c r="J10" s="321"/>
    </row>
    <row r="11" spans="1:10" ht="15.75" x14ac:dyDescent="0.25">
      <c r="A11" s="297" t="s">
        <v>28</v>
      </c>
      <c r="B11" s="298"/>
      <c r="C11" s="298"/>
      <c r="D11" s="298"/>
      <c r="E11" s="298"/>
      <c r="F11" s="298"/>
      <c r="G11" s="298"/>
      <c r="H11" s="298"/>
      <c r="I11" s="298"/>
      <c r="J11" s="298"/>
    </row>
    <row r="12" spans="1:10" ht="63" customHeight="1" x14ac:dyDescent="0.25">
      <c r="A12" s="257" t="s">
        <v>123</v>
      </c>
      <c r="B12" s="258"/>
      <c r="C12" s="258"/>
      <c r="D12" s="258"/>
      <c r="E12" s="258"/>
      <c r="F12" s="258"/>
      <c r="G12" s="258"/>
      <c r="H12" s="258"/>
      <c r="I12" s="258"/>
      <c r="J12" s="259"/>
    </row>
    <row r="13" spans="1:10" ht="18.75" customHeight="1" x14ac:dyDescent="0.25">
      <c r="A13" s="103"/>
      <c r="B13" s="104"/>
      <c r="C13" s="104"/>
      <c r="D13" s="112"/>
      <c r="E13" s="112"/>
      <c r="F13" s="104"/>
      <c r="G13" s="104"/>
      <c r="H13" s="104"/>
      <c r="I13" s="104"/>
      <c r="J13" s="105"/>
    </row>
    <row r="14" spans="1:10" ht="15.75" x14ac:dyDescent="0.25">
      <c r="A14" s="317" t="s">
        <v>4</v>
      </c>
      <c r="B14" s="269"/>
      <c r="C14" s="269"/>
      <c r="D14" s="269"/>
      <c r="E14" s="269"/>
      <c r="F14" s="269"/>
      <c r="G14" s="269"/>
      <c r="H14" s="269"/>
      <c r="I14" s="269"/>
      <c r="J14" s="269"/>
    </row>
    <row r="15" spans="1:10" ht="15.75" x14ac:dyDescent="0.25">
      <c r="A15" s="302" t="s">
        <v>187</v>
      </c>
      <c r="B15" s="303"/>
      <c r="C15" s="303"/>
      <c r="D15" s="303"/>
      <c r="E15" s="303"/>
      <c r="F15" s="303"/>
      <c r="G15" s="303"/>
      <c r="H15" s="303"/>
      <c r="I15" s="303"/>
      <c r="J15" s="303"/>
    </row>
    <row r="16" spans="1:10" ht="15.75" x14ac:dyDescent="0.25">
      <c r="A16" s="2"/>
      <c r="B16" s="20"/>
      <c r="C16" s="20"/>
      <c r="D16" s="44"/>
      <c r="E16" s="44"/>
      <c r="F16" s="20"/>
      <c r="G16" s="20"/>
      <c r="H16" s="20"/>
      <c r="I16" s="20"/>
      <c r="J16" s="20"/>
    </row>
    <row r="17" spans="1:11" ht="15.75" x14ac:dyDescent="0.25">
      <c r="A17" s="314"/>
      <c r="B17" s="324"/>
      <c r="C17" s="324"/>
      <c r="D17" s="247" t="s">
        <v>21</v>
      </c>
      <c r="E17" s="247"/>
      <c r="F17" s="248" t="s">
        <v>6</v>
      </c>
      <c r="G17" s="248"/>
      <c r="H17" s="314" t="s">
        <v>14</v>
      </c>
      <c r="I17" s="248"/>
      <c r="J17" s="248"/>
    </row>
    <row r="18" spans="1:11" ht="30" customHeight="1" x14ac:dyDescent="0.25">
      <c r="A18" s="305" t="s">
        <v>7</v>
      </c>
      <c r="B18" s="306"/>
      <c r="C18" s="306"/>
      <c r="D18" s="307">
        <v>11974195</v>
      </c>
      <c r="E18" s="307"/>
      <c r="F18" s="308">
        <f>D18+H18</f>
        <v>11974195</v>
      </c>
      <c r="G18" s="308"/>
      <c r="H18" s="400"/>
      <c r="I18" s="401"/>
      <c r="J18" s="401"/>
    </row>
    <row r="19" spans="1:11" x14ac:dyDescent="0.25">
      <c r="A19" s="305" t="s">
        <v>8</v>
      </c>
      <c r="B19" s="306"/>
      <c r="C19" s="306"/>
      <c r="D19" s="307">
        <v>3339934.16</v>
      </c>
      <c r="E19" s="307"/>
      <c r="F19" s="308">
        <f t="shared" ref="F19:F21" si="0">D19+H19</f>
        <v>3580734.16</v>
      </c>
      <c r="G19" s="308"/>
      <c r="H19" s="401">
        <v>240800</v>
      </c>
      <c r="I19" s="401"/>
      <c r="J19" s="401"/>
    </row>
    <row r="20" spans="1:11" ht="15.75" x14ac:dyDescent="0.25">
      <c r="A20" s="305" t="s">
        <v>9</v>
      </c>
      <c r="B20" s="306"/>
      <c r="C20" s="306"/>
      <c r="D20" s="307">
        <v>0</v>
      </c>
      <c r="E20" s="307"/>
      <c r="F20" s="308">
        <f t="shared" si="0"/>
        <v>0</v>
      </c>
      <c r="G20" s="308"/>
      <c r="H20" s="400"/>
      <c r="I20" s="401"/>
      <c r="J20" s="401"/>
    </row>
    <row r="21" spans="1:11" ht="30" customHeight="1" x14ac:dyDescent="0.25">
      <c r="A21" s="311" t="s">
        <v>10</v>
      </c>
      <c r="B21" s="312"/>
      <c r="C21" s="313"/>
      <c r="D21" s="307">
        <v>1032017.57</v>
      </c>
      <c r="E21" s="307"/>
      <c r="F21" s="308">
        <f t="shared" si="0"/>
        <v>1032017.57</v>
      </c>
      <c r="G21" s="308"/>
      <c r="H21" s="401"/>
      <c r="I21" s="401"/>
      <c r="J21" s="401"/>
    </row>
    <row r="22" spans="1:11" ht="15.75" x14ac:dyDescent="0.25">
      <c r="A22" s="314" t="s">
        <v>11</v>
      </c>
      <c r="B22" s="315"/>
      <c r="C22" s="315"/>
      <c r="D22" s="316">
        <f>D18+D19+D20+D21</f>
        <v>16346146.73</v>
      </c>
      <c r="E22" s="316"/>
      <c r="F22" s="299">
        <f>SUM(F18:G21)</f>
        <v>16586946.73</v>
      </c>
      <c r="G22" s="299"/>
      <c r="H22" s="405">
        <f>H18+H19+H20+H21</f>
        <v>240800</v>
      </c>
      <c r="I22" s="403"/>
      <c r="J22" s="403"/>
    </row>
    <row r="23" spans="1:11" ht="15.75" x14ac:dyDescent="0.25">
      <c r="A23" s="17"/>
      <c r="B23" s="18"/>
      <c r="C23" s="18"/>
      <c r="D23" s="46"/>
      <c r="E23" s="46"/>
      <c r="F23" s="37"/>
      <c r="G23" s="37"/>
      <c r="H23" s="19"/>
      <c r="I23" s="9"/>
      <c r="J23" s="9"/>
    </row>
    <row r="24" spans="1:11" ht="15.75" x14ac:dyDescent="0.25">
      <c r="A24" s="302" t="s">
        <v>188</v>
      </c>
      <c r="B24" s="303"/>
      <c r="C24" s="303"/>
      <c r="D24" s="303"/>
      <c r="E24" s="303"/>
      <c r="F24" s="303"/>
      <c r="G24" s="303"/>
      <c r="H24" s="303"/>
      <c r="I24" s="303"/>
      <c r="J24" s="303"/>
    </row>
    <row r="25" spans="1:11" ht="9" customHeight="1" x14ac:dyDescent="0.25">
      <c r="A25" s="107"/>
      <c r="B25" s="107"/>
      <c r="C25" s="107"/>
      <c r="D25" s="44"/>
      <c r="E25" s="44"/>
      <c r="F25" s="107"/>
      <c r="G25" s="107"/>
      <c r="H25" s="107"/>
      <c r="I25" s="107"/>
      <c r="J25" s="107"/>
    </row>
    <row r="26" spans="1:11" x14ac:dyDescent="0.25">
      <c r="A26" s="304" t="s">
        <v>12</v>
      </c>
      <c r="B26" s="304"/>
      <c r="C26" s="304"/>
      <c r="D26" s="304"/>
      <c r="E26" s="304"/>
      <c r="F26" s="304"/>
      <c r="G26" s="304"/>
      <c r="H26" s="304"/>
      <c r="I26" s="304"/>
      <c r="J26" s="304"/>
    </row>
    <row r="27" spans="1:11" ht="10.5" customHeight="1" x14ac:dyDescent="0.25">
      <c r="A27" s="109"/>
      <c r="B27" s="109"/>
      <c r="C27" s="109"/>
      <c r="D27" s="47"/>
      <c r="E27" s="47"/>
      <c r="F27" s="109"/>
      <c r="G27" s="109"/>
      <c r="H27" s="109"/>
      <c r="I27" s="109"/>
      <c r="J27" s="109"/>
    </row>
    <row r="28" spans="1:11" s="3" customFormat="1" x14ac:dyDescent="0.25">
      <c r="A28" s="208"/>
      <c r="B28" s="208"/>
      <c r="C28" s="208"/>
      <c r="D28" s="247" t="s">
        <v>21</v>
      </c>
      <c r="E28" s="247"/>
      <c r="F28" s="248" t="s">
        <v>6</v>
      </c>
      <c r="G28" s="248"/>
      <c r="H28" s="102" t="s">
        <v>14</v>
      </c>
      <c r="I28" s="249" t="s">
        <v>13</v>
      </c>
      <c r="J28" s="250"/>
      <c r="K28" s="251"/>
    </row>
    <row r="29" spans="1:11" s="3" customFormat="1" ht="18.75" customHeight="1" x14ac:dyDescent="0.25">
      <c r="A29" s="291" t="s">
        <v>15</v>
      </c>
      <c r="B29" s="291"/>
      <c r="C29" s="291"/>
      <c r="D29" s="210">
        <v>4998564.55</v>
      </c>
      <c r="E29" s="211"/>
      <c r="F29" s="200">
        <f t="shared" ref="F29:F38" si="1">D29+H29</f>
        <v>4998564.55</v>
      </c>
      <c r="G29" s="201"/>
      <c r="H29" s="110"/>
      <c r="I29" s="335"/>
      <c r="J29" s="363"/>
      <c r="K29" s="364"/>
    </row>
    <row r="30" spans="1:11" s="3" customFormat="1" ht="22.5" customHeight="1" x14ac:dyDescent="0.25">
      <c r="A30" s="197" t="s">
        <v>16</v>
      </c>
      <c r="B30" s="198"/>
      <c r="C30" s="199"/>
      <c r="D30" s="210">
        <v>1509566.49</v>
      </c>
      <c r="E30" s="211"/>
      <c r="F30" s="200">
        <f t="shared" si="1"/>
        <v>1509566.49</v>
      </c>
      <c r="G30" s="201"/>
      <c r="H30" s="110"/>
      <c r="I30" s="341"/>
      <c r="J30" s="342"/>
      <c r="K30" s="343"/>
    </row>
    <row r="31" spans="1:11" s="3" customFormat="1" ht="30" customHeight="1" x14ac:dyDescent="0.25">
      <c r="A31" s="197" t="s">
        <v>124</v>
      </c>
      <c r="B31" s="198"/>
      <c r="C31" s="199"/>
      <c r="D31" s="210">
        <v>8364.5400000000009</v>
      </c>
      <c r="E31" s="211"/>
      <c r="F31" s="200">
        <f t="shared" si="1"/>
        <v>8364.5400000000009</v>
      </c>
      <c r="G31" s="201"/>
      <c r="H31" s="110"/>
      <c r="I31" s="341"/>
      <c r="J31" s="342"/>
      <c r="K31" s="343"/>
    </row>
    <row r="32" spans="1:11" ht="16.5" customHeight="1" x14ac:dyDescent="0.25">
      <c r="A32" s="197" t="s">
        <v>25</v>
      </c>
      <c r="B32" s="198"/>
      <c r="C32" s="199"/>
      <c r="D32" s="210">
        <f>D33</f>
        <v>848</v>
      </c>
      <c r="E32" s="235"/>
      <c r="F32" s="200">
        <f t="shared" si="1"/>
        <v>848</v>
      </c>
      <c r="G32" s="236"/>
      <c r="H32" s="111"/>
      <c r="I32" s="188"/>
      <c r="J32" s="189"/>
      <c r="K32" s="190"/>
    </row>
    <row r="33" spans="1:11" ht="16.5" customHeight="1" x14ac:dyDescent="0.25">
      <c r="A33" s="181" t="s">
        <v>152</v>
      </c>
      <c r="B33" s="182"/>
      <c r="C33" s="183"/>
      <c r="D33" s="359">
        <v>848</v>
      </c>
      <c r="E33" s="360"/>
      <c r="F33" s="361">
        <f>D33+H33</f>
        <v>848</v>
      </c>
      <c r="G33" s="387"/>
      <c r="H33" s="78"/>
      <c r="I33" s="212"/>
      <c r="J33" s="213"/>
      <c r="K33" s="214"/>
    </row>
    <row r="34" spans="1:11" s="3" customFormat="1" ht="16.5" customHeight="1" x14ac:dyDescent="0.25">
      <c r="A34" s="291" t="s">
        <v>18</v>
      </c>
      <c r="B34" s="291"/>
      <c r="C34" s="291"/>
      <c r="D34" s="210">
        <f>SUM(D35:E38)</f>
        <v>26460</v>
      </c>
      <c r="E34" s="211"/>
      <c r="F34" s="200">
        <f t="shared" si="1"/>
        <v>26460</v>
      </c>
      <c r="G34" s="201"/>
      <c r="H34" s="111">
        <f>SUM(H35:H38)</f>
        <v>0</v>
      </c>
      <c r="I34" s="290"/>
      <c r="J34" s="290"/>
      <c r="K34" s="290"/>
    </row>
    <row r="35" spans="1:11" s="3" customFormat="1" ht="18.75" customHeight="1" x14ac:dyDescent="0.25">
      <c r="A35" s="292" t="s">
        <v>155</v>
      </c>
      <c r="B35" s="293"/>
      <c r="C35" s="187"/>
      <c r="D35" s="359">
        <v>20400</v>
      </c>
      <c r="E35" s="360"/>
      <c r="F35" s="361">
        <f t="shared" si="1"/>
        <v>20400</v>
      </c>
      <c r="G35" s="362"/>
      <c r="H35" s="78"/>
      <c r="I35" s="290"/>
      <c r="J35" s="290"/>
      <c r="K35" s="290"/>
    </row>
    <row r="36" spans="1:11" s="3" customFormat="1" ht="18.75" customHeight="1" x14ac:dyDescent="0.25">
      <c r="A36" s="292" t="s">
        <v>156</v>
      </c>
      <c r="B36" s="293"/>
      <c r="C36" s="187"/>
      <c r="D36" s="359">
        <v>3672</v>
      </c>
      <c r="E36" s="360"/>
      <c r="F36" s="361">
        <f t="shared" si="1"/>
        <v>3672</v>
      </c>
      <c r="G36" s="362"/>
      <c r="H36" s="78"/>
      <c r="I36" s="290"/>
      <c r="J36" s="290"/>
      <c r="K36" s="290"/>
    </row>
    <row r="37" spans="1:11" s="3" customFormat="1" ht="16.5" customHeight="1" x14ac:dyDescent="0.25">
      <c r="A37" s="181" t="s">
        <v>77</v>
      </c>
      <c r="B37" s="266"/>
      <c r="C37" s="267"/>
      <c r="D37" s="359">
        <v>288</v>
      </c>
      <c r="E37" s="360"/>
      <c r="F37" s="361">
        <f t="shared" si="1"/>
        <v>288</v>
      </c>
      <c r="G37" s="362"/>
      <c r="H37" s="78"/>
      <c r="I37" s="212"/>
      <c r="J37" s="213"/>
      <c r="K37" s="214"/>
    </row>
    <row r="38" spans="1:11" s="3" customFormat="1" ht="25.5" customHeight="1" x14ac:dyDescent="0.25">
      <c r="A38" s="181" t="s">
        <v>197</v>
      </c>
      <c r="B38" s="266"/>
      <c r="C38" s="267"/>
      <c r="D38" s="359">
        <v>2100</v>
      </c>
      <c r="E38" s="360"/>
      <c r="F38" s="361">
        <f t="shared" si="1"/>
        <v>2100</v>
      </c>
      <c r="G38" s="362"/>
      <c r="H38" s="78"/>
      <c r="I38" s="212"/>
      <c r="J38" s="213"/>
      <c r="K38" s="214"/>
    </row>
    <row r="39" spans="1:11" s="3" customFormat="1" ht="16.5" customHeight="1" x14ac:dyDescent="0.25">
      <c r="A39" s="197" t="s">
        <v>17</v>
      </c>
      <c r="B39" s="198"/>
      <c r="C39" s="199"/>
      <c r="D39" s="210">
        <f>SUM(D41:E44)</f>
        <v>699245.78999999992</v>
      </c>
      <c r="E39" s="211"/>
      <c r="F39" s="200">
        <f t="shared" ref="F39:F44" si="2">H39+D39</f>
        <v>702365.09</v>
      </c>
      <c r="G39" s="201"/>
      <c r="H39" s="111">
        <f>SUM(H41:H44)</f>
        <v>3119.3</v>
      </c>
      <c r="I39" s="290"/>
      <c r="J39" s="290"/>
      <c r="K39" s="290"/>
    </row>
    <row r="40" spans="1:11" s="3" customFormat="1" ht="16.5" customHeight="1" x14ac:dyDescent="0.25">
      <c r="A40" s="218" t="s">
        <v>81</v>
      </c>
      <c r="B40" s="182"/>
      <c r="C40" s="183"/>
      <c r="D40" s="219">
        <f>D42+D41</f>
        <v>668300</v>
      </c>
      <c r="E40" s="220"/>
      <c r="F40" s="221">
        <f t="shared" si="2"/>
        <v>668300</v>
      </c>
      <c r="G40" s="222"/>
      <c r="H40" s="111"/>
      <c r="I40" s="188"/>
      <c r="J40" s="189"/>
      <c r="K40" s="190"/>
    </row>
    <row r="41" spans="1:11" s="3" customFormat="1" ht="16.5" customHeight="1" x14ac:dyDescent="0.25">
      <c r="A41" s="181" t="s">
        <v>79</v>
      </c>
      <c r="B41" s="182"/>
      <c r="C41" s="183"/>
      <c r="D41" s="359">
        <v>297500</v>
      </c>
      <c r="E41" s="360"/>
      <c r="F41" s="361">
        <f t="shared" si="2"/>
        <v>297500</v>
      </c>
      <c r="G41" s="362"/>
      <c r="H41" s="111"/>
      <c r="I41" s="188"/>
      <c r="J41" s="189"/>
      <c r="K41" s="190"/>
    </row>
    <row r="42" spans="1:11" s="3" customFormat="1" ht="16.5" customHeight="1" x14ac:dyDescent="0.25">
      <c r="A42" s="181" t="s">
        <v>80</v>
      </c>
      <c r="B42" s="182"/>
      <c r="C42" s="183"/>
      <c r="D42" s="359">
        <v>370800</v>
      </c>
      <c r="E42" s="360"/>
      <c r="F42" s="361">
        <f t="shared" si="2"/>
        <v>370800</v>
      </c>
      <c r="G42" s="362"/>
      <c r="H42" s="111"/>
      <c r="I42" s="188"/>
      <c r="J42" s="189"/>
      <c r="K42" s="190"/>
    </row>
    <row r="43" spans="1:11" s="3" customFormat="1" ht="24.75" customHeight="1" x14ac:dyDescent="0.25">
      <c r="A43" s="181" t="s">
        <v>196</v>
      </c>
      <c r="B43" s="182"/>
      <c r="C43" s="183"/>
      <c r="D43" s="359">
        <v>8640.6</v>
      </c>
      <c r="E43" s="360"/>
      <c r="F43" s="361">
        <f t="shared" si="2"/>
        <v>8640.6</v>
      </c>
      <c r="G43" s="362"/>
      <c r="H43" s="78"/>
      <c r="I43" s="212"/>
      <c r="J43" s="213"/>
      <c r="K43" s="214"/>
    </row>
    <row r="44" spans="1:11" s="3" customFormat="1" ht="66.75" customHeight="1" x14ac:dyDescent="0.25">
      <c r="A44" s="181" t="s">
        <v>83</v>
      </c>
      <c r="B44" s="182"/>
      <c r="C44" s="183"/>
      <c r="D44" s="359">
        <v>22305.19</v>
      </c>
      <c r="E44" s="360"/>
      <c r="F44" s="361">
        <f t="shared" si="2"/>
        <v>25424.489999999998</v>
      </c>
      <c r="G44" s="362"/>
      <c r="H44" s="78">
        <v>3119.3</v>
      </c>
      <c r="I44" s="212" t="s">
        <v>195</v>
      </c>
      <c r="J44" s="213"/>
      <c r="K44" s="214"/>
    </row>
    <row r="45" spans="1:11" s="3" customFormat="1" ht="16.5" customHeight="1" x14ac:dyDescent="0.25">
      <c r="A45" s="197" t="s">
        <v>19</v>
      </c>
      <c r="B45" s="198"/>
      <c r="C45" s="199"/>
      <c r="D45" s="210">
        <f>SUM(D46:E58)</f>
        <v>495192.2</v>
      </c>
      <c r="E45" s="211"/>
      <c r="F45" s="200">
        <f>D45+H45</f>
        <v>495192.2</v>
      </c>
      <c r="G45" s="201"/>
      <c r="H45" s="111">
        <f>SUM(H47:H58)</f>
        <v>0</v>
      </c>
      <c r="I45" s="226"/>
      <c r="J45" s="227"/>
      <c r="K45" s="228"/>
    </row>
    <row r="46" spans="1:11" s="3" customFormat="1" ht="55.5" customHeight="1" x14ac:dyDescent="0.25">
      <c r="A46" s="181" t="s">
        <v>146</v>
      </c>
      <c r="B46" s="182"/>
      <c r="C46" s="183"/>
      <c r="D46" s="359">
        <v>95000</v>
      </c>
      <c r="E46" s="360"/>
      <c r="F46" s="361">
        <f t="shared" ref="F46:F58" si="3">D46+H46</f>
        <v>95000</v>
      </c>
      <c r="G46" s="362"/>
      <c r="H46" s="80"/>
      <c r="I46" s="212"/>
      <c r="J46" s="213"/>
      <c r="K46" s="214"/>
    </row>
    <row r="47" spans="1:11" s="3" customFormat="1" ht="54.75" customHeight="1" x14ac:dyDescent="0.25">
      <c r="A47" s="181" t="s">
        <v>85</v>
      </c>
      <c r="B47" s="182"/>
      <c r="C47" s="183"/>
      <c r="D47" s="359">
        <v>38250</v>
      </c>
      <c r="E47" s="360"/>
      <c r="F47" s="361">
        <f t="shared" si="3"/>
        <v>38250</v>
      </c>
      <c r="G47" s="362"/>
      <c r="H47" s="80"/>
      <c r="I47" s="212"/>
      <c r="J47" s="213"/>
      <c r="K47" s="214"/>
    </row>
    <row r="48" spans="1:11" s="3" customFormat="1" ht="16.5" customHeight="1" x14ac:dyDescent="0.25">
      <c r="A48" s="181" t="s">
        <v>22</v>
      </c>
      <c r="B48" s="182"/>
      <c r="C48" s="183"/>
      <c r="D48" s="359">
        <v>1400</v>
      </c>
      <c r="E48" s="360"/>
      <c r="F48" s="361">
        <f t="shared" si="3"/>
        <v>1400</v>
      </c>
      <c r="G48" s="362"/>
      <c r="H48" s="80"/>
      <c r="I48" s="212"/>
      <c r="J48" s="213"/>
      <c r="K48" s="214"/>
    </row>
    <row r="49" spans="1:11" s="3" customFormat="1" ht="60.75" customHeight="1" x14ac:dyDescent="0.25">
      <c r="A49" s="181" t="s">
        <v>34</v>
      </c>
      <c r="B49" s="182"/>
      <c r="C49" s="183"/>
      <c r="D49" s="359">
        <v>214237.2</v>
      </c>
      <c r="E49" s="360"/>
      <c r="F49" s="361">
        <f t="shared" si="3"/>
        <v>214237.2</v>
      </c>
      <c r="G49" s="362"/>
      <c r="H49" s="78"/>
      <c r="I49" s="212"/>
      <c r="J49" s="213"/>
      <c r="K49" s="214"/>
    </row>
    <row r="50" spans="1:11" s="3" customFormat="1" ht="16.5" customHeight="1" x14ac:dyDescent="0.25">
      <c r="A50" s="181" t="s">
        <v>88</v>
      </c>
      <c r="B50" s="223"/>
      <c r="C50" s="224"/>
      <c r="D50" s="359">
        <v>11544</v>
      </c>
      <c r="E50" s="397"/>
      <c r="F50" s="361">
        <f t="shared" si="3"/>
        <v>11544</v>
      </c>
      <c r="G50" s="362"/>
      <c r="H50" s="80"/>
      <c r="I50" s="212"/>
      <c r="J50" s="213"/>
      <c r="K50" s="214"/>
    </row>
    <row r="51" spans="1:11" s="3" customFormat="1" ht="16.5" customHeight="1" x14ac:dyDescent="0.25">
      <c r="A51" s="181" t="s">
        <v>86</v>
      </c>
      <c r="B51" s="182"/>
      <c r="C51" s="183"/>
      <c r="D51" s="359">
        <v>71500</v>
      </c>
      <c r="E51" s="360"/>
      <c r="F51" s="361">
        <f t="shared" si="3"/>
        <v>71500</v>
      </c>
      <c r="G51" s="362"/>
      <c r="H51" s="78"/>
      <c r="I51" s="212"/>
      <c r="J51" s="213"/>
      <c r="K51" s="214"/>
    </row>
    <row r="52" spans="1:11" s="3" customFormat="1" ht="16.5" customHeight="1" x14ac:dyDescent="0.25">
      <c r="A52" s="181" t="s">
        <v>87</v>
      </c>
      <c r="B52" s="182"/>
      <c r="C52" s="183"/>
      <c r="D52" s="359">
        <v>14250</v>
      </c>
      <c r="E52" s="360"/>
      <c r="F52" s="361">
        <f t="shared" si="3"/>
        <v>14250</v>
      </c>
      <c r="G52" s="362"/>
      <c r="H52" s="78"/>
      <c r="I52" s="212"/>
      <c r="J52" s="213"/>
      <c r="K52" s="214"/>
    </row>
    <row r="53" spans="1:11" s="3" customFormat="1" ht="37.5" customHeight="1" x14ac:dyDescent="0.25">
      <c r="A53" s="181" t="s">
        <v>48</v>
      </c>
      <c r="B53" s="182"/>
      <c r="C53" s="183"/>
      <c r="D53" s="359">
        <v>10000</v>
      </c>
      <c r="E53" s="360"/>
      <c r="F53" s="361">
        <f t="shared" si="3"/>
        <v>10000</v>
      </c>
      <c r="G53" s="362"/>
      <c r="H53" s="80"/>
      <c r="I53" s="226"/>
      <c r="J53" s="227"/>
      <c r="K53" s="228"/>
    </row>
    <row r="54" spans="1:11" s="3" customFormat="1" ht="16.5" customHeight="1" x14ac:dyDescent="0.25">
      <c r="A54" s="181" t="s">
        <v>23</v>
      </c>
      <c r="B54" s="182"/>
      <c r="C54" s="183"/>
      <c r="D54" s="359">
        <v>15000</v>
      </c>
      <c r="E54" s="360"/>
      <c r="F54" s="361">
        <f t="shared" si="3"/>
        <v>15000</v>
      </c>
      <c r="G54" s="362"/>
      <c r="H54" s="80"/>
      <c r="I54" s="226"/>
      <c r="J54" s="227"/>
      <c r="K54" s="228"/>
    </row>
    <row r="55" spans="1:11" s="3" customFormat="1" ht="16.5" customHeight="1" x14ac:dyDescent="0.25">
      <c r="A55" s="181" t="s">
        <v>56</v>
      </c>
      <c r="B55" s="182"/>
      <c r="C55" s="183"/>
      <c r="D55" s="359">
        <v>5000</v>
      </c>
      <c r="E55" s="360"/>
      <c r="F55" s="361">
        <f t="shared" si="3"/>
        <v>5000</v>
      </c>
      <c r="G55" s="362"/>
      <c r="H55" s="80"/>
      <c r="I55" s="212"/>
      <c r="J55" s="213"/>
      <c r="K55" s="214"/>
    </row>
    <row r="56" spans="1:11" s="3" customFormat="1" ht="16.5" customHeight="1" x14ac:dyDescent="0.25">
      <c r="A56" s="181" t="s">
        <v>30</v>
      </c>
      <c r="B56" s="223"/>
      <c r="C56" s="224"/>
      <c r="D56" s="359">
        <v>2400</v>
      </c>
      <c r="E56" s="397"/>
      <c r="F56" s="361">
        <f t="shared" si="3"/>
        <v>2400</v>
      </c>
      <c r="G56" s="362"/>
      <c r="H56" s="80"/>
      <c r="I56" s="212"/>
      <c r="J56" s="213"/>
      <c r="K56" s="214"/>
    </row>
    <row r="57" spans="1:11" s="3" customFormat="1" ht="16.5" customHeight="1" x14ac:dyDescent="0.25">
      <c r="A57" s="181" t="s">
        <v>147</v>
      </c>
      <c r="B57" s="223"/>
      <c r="C57" s="224"/>
      <c r="D57" s="359">
        <f>14*500</f>
        <v>7000</v>
      </c>
      <c r="E57" s="397"/>
      <c r="F57" s="361">
        <f t="shared" si="3"/>
        <v>7000</v>
      </c>
      <c r="G57" s="362"/>
      <c r="H57" s="80"/>
      <c r="I57" s="226"/>
      <c r="J57" s="227"/>
      <c r="K57" s="228"/>
    </row>
    <row r="58" spans="1:11" s="3" customFormat="1" ht="30" customHeight="1" x14ac:dyDescent="0.25">
      <c r="A58" s="181" t="s">
        <v>148</v>
      </c>
      <c r="B58" s="223"/>
      <c r="C58" s="224"/>
      <c r="D58" s="359">
        <v>9611</v>
      </c>
      <c r="E58" s="397"/>
      <c r="F58" s="361">
        <f t="shared" si="3"/>
        <v>9611</v>
      </c>
      <c r="G58" s="362"/>
      <c r="H58" s="80"/>
      <c r="I58" s="226"/>
      <c r="J58" s="227"/>
      <c r="K58" s="228"/>
    </row>
    <row r="59" spans="1:11" s="3" customFormat="1" ht="16.5" customHeight="1" x14ac:dyDescent="0.25">
      <c r="A59" s="197" t="s">
        <v>20</v>
      </c>
      <c r="B59" s="198"/>
      <c r="C59" s="199"/>
      <c r="D59" s="210">
        <f>SUM(D60:E70)</f>
        <v>3540891</v>
      </c>
      <c r="E59" s="211"/>
      <c r="F59" s="200">
        <f>SUM(F60:G70)</f>
        <v>3540146.04</v>
      </c>
      <c r="G59" s="201"/>
      <c r="H59" s="111">
        <f>SUM(H60:H70)</f>
        <v>-744.96</v>
      </c>
      <c r="I59" s="396"/>
      <c r="J59" s="396"/>
      <c r="K59" s="396"/>
    </row>
    <row r="60" spans="1:11" s="3" customFormat="1" ht="27.75" customHeight="1" x14ac:dyDescent="0.25">
      <c r="A60" s="181" t="s">
        <v>49</v>
      </c>
      <c r="B60" s="182"/>
      <c r="C60" s="183"/>
      <c r="D60" s="392">
        <v>9216</v>
      </c>
      <c r="E60" s="393"/>
      <c r="F60" s="394">
        <f t="shared" ref="F60:F81" si="4">D60+H60</f>
        <v>9216</v>
      </c>
      <c r="G60" s="395"/>
      <c r="H60" s="81"/>
      <c r="I60" s="212"/>
      <c r="J60" s="213"/>
      <c r="K60" s="214"/>
    </row>
    <row r="61" spans="1:11" s="3" customFormat="1" ht="16.5" customHeight="1" x14ac:dyDescent="0.25">
      <c r="A61" s="181" t="s">
        <v>31</v>
      </c>
      <c r="B61" s="182"/>
      <c r="C61" s="183"/>
      <c r="D61" s="392">
        <v>21926.28</v>
      </c>
      <c r="E61" s="393"/>
      <c r="F61" s="394">
        <f t="shared" si="4"/>
        <v>21926.28</v>
      </c>
      <c r="G61" s="395"/>
      <c r="H61" s="82"/>
      <c r="I61" s="283"/>
      <c r="J61" s="284"/>
      <c r="K61" s="285"/>
    </row>
    <row r="62" spans="1:11" s="3" customFormat="1" ht="63" customHeight="1" x14ac:dyDescent="0.25">
      <c r="A62" s="181" t="s">
        <v>44</v>
      </c>
      <c r="B62" s="182"/>
      <c r="C62" s="183"/>
      <c r="D62" s="392">
        <v>30000</v>
      </c>
      <c r="E62" s="393"/>
      <c r="F62" s="394">
        <f t="shared" si="4"/>
        <v>30000</v>
      </c>
      <c r="G62" s="395"/>
      <c r="H62" s="81"/>
      <c r="I62" s="188"/>
      <c r="J62" s="189"/>
      <c r="K62" s="190"/>
    </row>
    <row r="63" spans="1:11" s="3" customFormat="1" ht="37.5" customHeight="1" x14ac:dyDescent="0.25">
      <c r="A63" s="181" t="s">
        <v>178</v>
      </c>
      <c r="B63" s="182"/>
      <c r="C63" s="183"/>
      <c r="D63" s="392">
        <f>3*10429.44</f>
        <v>31288.32</v>
      </c>
      <c r="E63" s="393"/>
      <c r="F63" s="394">
        <f t="shared" si="4"/>
        <v>30543.360000000001</v>
      </c>
      <c r="G63" s="395"/>
      <c r="H63" s="81">
        <v>-744.96</v>
      </c>
      <c r="I63" s="212" t="s">
        <v>179</v>
      </c>
      <c r="J63" s="213"/>
      <c r="K63" s="214"/>
    </row>
    <row r="64" spans="1:11" s="3" customFormat="1" ht="16.5" customHeight="1" x14ac:dyDescent="0.25">
      <c r="A64" s="181" t="s">
        <v>45</v>
      </c>
      <c r="B64" s="182"/>
      <c r="C64" s="183"/>
      <c r="D64" s="392">
        <v>331200</v>
      </c>
      <c r="E64" s="393"/>
      <c r="F64" s="394">
        <f t="shared" si="4"/>
        <v>331200</v>
      </c>
      <c r="G64" s="395"/>
      <c r="H64" s="82"/>
      <c r="I64" s="212"/>
      <c r="J64" s="213"/>
      <c r="K64" s="214"/>
    </row>
    <row r="65" spans="1:11" s="3" customFormat="1" ht="16.5" customHeight="1" x14ac:dyDescent="0.25">
      <c r="A65" s="181" t="s">
        <v>50</v>
      </c>
      <c r="B65" s="182"/>
      <c r="C65" s="183"/>
      <c r="D65" s="392">
        <v>10320</v>
      </c>
      <c r="E65" s="393"/>
      <c r="F65" s="394">
        <f t="shared" si="4"/>
        <v>10320</v>
      </c>
      <c r="G65" s="395"/>
      <c r="H65" s="86"/>
      <c r="I65" s="212"/>
      <c r="J65" s="213"/>
      <c r="K65" s="214"/>
    </row>
    <row r="66" spans="1:11" s="3" customFormat="1" ht="16.5" customHeight="1" x14ac:dyDescent="0.25">
      <c r="A66" s="181" t="s">
        <v>57</v>
      </c>
      <c r="B66" s="182"/>
      <c r="C66" s="183"/>
      <c r="D66" s="392">
        <v>27800</v>
      </c>
      <c r="E66" s="393"/>
      <c r="F66" s="394">
        <f t="shared" si="4"/>
        <v>27800</v>
      </c>
      <c r="G66" s="395"/>
      <c r="H66" s="86"/>
      <c r="I66" s="212"/>
      <c r="J66" s="213"/>
      <c r="K66" s="214"/>
    </row>
    <row r="67" spans="1:11" s="3" customFormat="1" ht="16.5" customHeight="1" x14ac:dyDescent="0.25">
      <c r="A67" s="181" t="s">
        <v>51</v>
      </c>
      <c r="B67" s="182"/>
      <c r="C67" s="183"/>
      <c r="D67" s="392">
        <v>57666</v>
      </c>
      <c r="E67" s="393"/>
      <c r="F67" s="394">
        <f t="shared" si="4"/>
        <v>57666</v>
      </c>
      <c r="G67" s="395"/>
      <c r="H67" s="86"/>
      <c r="I67" s="212"/>
      <c r="J67" s="213"/>
      <c r="K67" s="214"/>
    </row>
    <row r="68" spans="1:11" s="3" customFormat="1" ht="16.5" customHeight="1" x14ac:dyDescent="0.25">
      <c r="A68" s="181" t="s">
        <v>61</v>
      </c>
      <c r="B68" s="182"/>
      <c r="C68" s="183"/>
      <c r="D68" s="392">
        <v>19874.400000000001</v>
      </c>
      <c r="E68" s="393"/>
      <c r="F68" s="394">
        <f t="shared" si="4"/>
        <v>19874.400000000001</v>
      </c>
      <c r="G68" s="395"/>
      <c r="H68" s="86"/>
      <c r="I68" s="212"/>
      <c r="J68" s="213"/>
      <c r="K68" s="214"/>
    </row>
    <row r="69" spans="1:11" s="3" customFormat="1" ht="16.5" customHeight="1" x14ac:dyDescent="0.25">
      <c r="A69" s="181" t="s">
        <v>150</v>
      </c>
      <c r="B69" s="182"/>
      <c r="C69" s="183"/>
      <c r="D69" s="392">
        <v>16800</v>
      </c>
      <c r="E69" s="393"/>
      <c r="F69" s="394">
        <f t="shared" si="4"/>
        <v>16800</v>
      </c>
      <c r="G69" s="395"/>
      <c r="H69" s="86"/>
      <c r="I69" s="212"/>
      <c r="J69" s="213"/>
      <c r="K69" s="214"/>
    </row>
    <row r="70" spans="1:11" s="3" customFormat="1" ht="48.75" customHeight="1" x14ac:dyDescent="0.25">
      <c r="A70" s="181" t="s">
        <v>149</v>
      </c>
      <c r="B70" s="182"/>
      <c r="C70" s="183"/>
      <c r="D70" s="392">
        <v>2984800</v>
      </c>
      <c r="E70" s="393"/>
      <c r="F70" s="394">
        <f t="shared" si="4"/>
        <v>2984800</v>
      </c>
      <c r="G70" s="395"/>
      <c r="H70" s="81"/>
      <c r="I70" s="212"/>
      <c r="J70" s="213"/>
      <c r="K70" s="214"/>
    </row>
    <row r="71" spans="1:11" ht="16.5" customHeight="1" x14ac:dyDescent="0.25">
      <c r="A71" s="197" t="s">
        <v>29</v>
      </c>
      <c r="B71" s="198"/>
      <c r="C71" s="199"/>
      <c r="D71" s="210">
        <f>D72</f>
        <v>16800</v>
      </c>
      <c r="E71" s="211"/>
      <c r="F71" s="200">
        <f t="shared" si="4"/>
        <v>16800</v>
      </c>
      <c r="G71" s="201"/>
      <c r="H71" s="111">
        <f>SUM(H72:H72)</f>
        <v>0</v>
      </c>
      <c r="I71" s="208"/>
      <c r="J71" s="208"/>
      <c r="K71" s="208"/>
    </row>
    <row r="72" spans="1:11" s="3" customFormat="1" ht="16.5" customHeight="1" x14ac:dyDescent="0.25">
      <c r="A72" s="181" t="s">
        <v>135</v>
      </c>
      <c r="B72" s="182"/>
      <c r="C72" s="183"/>
      <c r="D72" s="359">
        <v>16800</v>
      </c>
      <c r="E72" s="360"/>
      <c r="F72" s="361">
        <f t="shared" si="4"/>
        <v>16800</v>
      </c>
      <c r="G72" s="362"/>
      <c r="H72" s="80"/>
      <c r="I72" s="212"/>
      <c r="J72" s="213"/>
      <c r="K72" s="214"/>
    </row>
    <row r="73" spans="1:11" s="33" customFormat="1" ht="16.5" customHeight="1" x14ac:dyDescent="0.25">
      <c r="A73" s="232" t="s">
        <v>58</v>
      </c>
      <c r="B73" s="233"/>
      <c r="C73" s="234"/>
      <c r="D73" s="210">
        <f>D74+D75</f>
        <v>26540</v>
      </c>
      <c r="E73" s="211"/>
      <c r="F73" s="200">
        <f t="shared" si="4"/>
        <v>23400</v>
      </c>
      <c r="G73" s="201"/>
      <c r="H73" s="110">
        <f>H74+H75</f>
        <v>-3140</v>
      </c>
      <c r="I73" s="212"/>
      <c r="J73" s="213"/>
      <c r="K73" s="214"/>
    </row>
    <row r="74" spans="1:11" s="3" customFormat="1" ht="21" customHeight="1" x14ac:dyDescent="0.25">
      <c r="A74" s="181" t="s">
        <v>90</v>
      </c>
      <c r="B74" s="182"/>
      <c r="C74" s="183"/>
      <c r="D74" s="359">
        <f>10*1495</f>
        <v>14950</v>
      </c>
      <c r="E74" s="360"/>
      <c r="F74" s="361">
        <f t="shared" si="4"/>
        <v>13700</v>
      </c>
      <c r="G74" s="362"/>
      <c r="H74" s="78">
        <v>-1250</v>
      </c>
      <c r="I74" s="417" t="s">
        <v>180</v>
      </c>
      <c r="J74" s="418"/>
      <c r="K74" s="419"/>
    </row>
    <row r="75" spans="1:11" s="3" customFormat="1" ht="21" customHeight="1" x14ac:dyDescent="0.25">
      <c r="A75" s="181" t="s">
        <v>91</v>
      </c>
      <c r="B75" s="182"/>
      <c r="C75" s="183"/>
      <c r="D75" s="359">
        <f>10*1159</f>
        <v>11590</v>
      </c>
      <c r="E75" s="360"/>
      <c r="F75" s="361">
        <f t="shared" si="4"/>
        <v>9700</v>
      </c>
      <c r="G75" s="362"/>
      <c r="H75" s="78">
        <v>-1890</v>
      </c>
      <c r="I75" s="420"/>
      <c r="J75" s="421"/>
      <c r="K75" s="422"/>
    </row>
    <row r="76" spans="1:11" s="33" customFormat="1" ht="36.75" customHeight="1" x14ac:dyDescent="0.25">
      <c r="A76" s="232" t="s">
        <v>32</v>
      </c>
      <c r="B76" s="233"/>
      <c r="C76" s="234"/>
      <c r="D76" s="210">
        <v>10617.42</v>
      </c>
      <c r="E76" s="211"/>
      <c r="F76" s="200">
        <f t="shared" si="4"/>
        <v>10617.42</v>
      </c>
      <c r="G76" s="201"/>
      <c r="H76" s="110"/>
      <c r="I76" s="212"/>
      <c r="J76" s="213"/>
      <c r="K76" s="214"/>
    </row>
    <row r="77" spans="1:11" s="33" customFormat="1" ht="32.25" customHeight="1" x14ac:dyDescent="0.25">
      <c r="A77" s="232" t="s">
        <v>36</v>
      </c>
      <c r="B77" s="243"/>
      <c r="C77" s="244"/>
      <c r="D77" s="210">
        <f>SUM(D78:E81)</f>
        <v>459435</v>
      </c>
      <c r="E77" s="235"/>
      <c r="F77" s="200">
        <f t="shared" si="4"/>
        <v>459435</v>
      </c>
      <c r="G77" s="201"/>
      <c r="H77" s="110">
        <f>SUM(H78:H81)</f>
        <v>0</v>
      </c>
      <c r="I77" s="276"/>
      <c r="J77" s="277"/>
      <c r="K77" s="278"/>
    </row>
    <row r="78" spans="1:11" s="3" customFormat="1" ht="16.5" customHeight="1" x14ac:dyDescent="0.25">
      <c r="A78" s="181" t="s">
        <v>92</v>
      </c>
      <c r="B78" s="182"/>
      <c r="C78" s="183"/>
      <c r="D78" s="359">
        <v>1600</v>
      </c>
      <c r="E78" s="360"/>
      <c r="F78" s="361">
        <f t="shared" si="4"/>
        <v>1600</v>
      </c>
      <c r="G78" s="362"/>
      <c r="H78" s="79"/>
      <c r="I78" s="188"/>
      <c r="J78" s="189"/>
      <c r="K78" s="190"/>
    </row>
    <row r="79" spans="1:11" s="3" customFormat="1" ht="25.5" customHeight="1" x14ac:dyDescent="0.25">
      <c r="A79" s="181" t="s">
        <v>93</v>
      </c>
      <c r="B79" s="182"/>
      <c r="C79" s="183"/>
      <c r="D79" s="359">
        <f>2*780</f>
        <v>1560</v>
      </c>
      <c r="E79" s="360"/>
      <c r="F79" s="361">
        <f t="shared" si="4"/>
        <v>1560</v>
      </c>
      <c r="G79" s="362"/>
      <c r="H79" s="79"/>
      <c r="I79" s="188"/>
      <c r="J79" s="189"/>
      <c r="K79" s="190"/>
    </row>
    <row r="80" spans="1:11" s="3" customFormat="1" ht="16.5" customHeight="1" x14ac:dyDescent="0.25">
      <c r="A80" s="181" t="s">
        <v>94</v>
      </c>
      <c r="B80" s="182"/>
      <c r="C80" s="183"/>
      <c r="D80" s="359">
        <f>105*55</f>
        <v>5775</v>
      </c>
      <c r="E80" s="360"/>
      <c r="F80" s="361">
        <f t="shared" si="4"/>
        <v>5775</v>
      </c>
      <c r="G80" s="362"/>
      <c r="H80" s="78"/>
      <c r="I80" s="212"/>
      <c r="J80" s="213"/>
      <c r="K80" s="214"/>
    </row>
    <row r="81" spans="1:11" s="3" customFormat="1" ht="16.5" customHeight="1" x14ac:dyDescent="0.25">
      <c r="A81" s="181" t="s">
        <v>95</v>
      </c>
      <c r="B81" s="182"/>
      <c r="C81" s="183"/>
      <c r="D81" s="359">
        <f>53*8500</f>
        <v>450500</v>
      </c>
      <c r="E81" s="360"/>
      <c r="F81" s="361">
        <f t="shared" si="4"/>
        <v>450500</v>
      </c>
      <c r="G81" s="362"/>
      <c r="H81" s="78"/>
      <c r="I81" s="215"/>
      <c r="J81" s="216"/>
      <c r="K81" s="217"/>
    </row>
    <row r="82" spans="1:11" s="33" customFormat="1" ht="27" customHeight="1" x14ac:dyDescent="0.25">
      <c r="A82" s="232" t="s">
        <v>35</v>
      </c>
      <c r="B82" s="233"/>
      <c r="C82" s="234"/>
      <c r="D82" s="210">
        <f>SUM(D83:E90)</f>
        <v>19670</v>
      </c>
      <c r="E82" s="211"/>
      <c r="F82" s="200">
        <f>SUM(F83:G90)</f>
        <v>22545.66</v>
      </c>
      <c r="G82" s="201"/>
      <c r="H82" s="110">
        <f>SUM(H83:H90)</f>
        <v>2875.66</v>
      </c>
      <c r="I82" s="212"/>
      <c r="J82" s="213"/>
      <c r="K82" s="214"/>
    </row>
    <row r="83" spans="1:11" s="3" customFormat="1" ht="16.5" customHeight="1" x14ac:dyDescent="0.25">
      <c r="A83" s="181" t="s">
        <v>96</v>
      </c>
      <c r="B83" s="182"/>
      <c r="C83" s="183"/>
      <c r="D83" s="359">
        <f>3*1050</f>
        <v>3150</v>
      </c>
      <c r="E83" s="360"/>
      <c r="F83" s="361">
        <f t="shared" ref="F83:F94" si="5">D83+H83</f>
        <v>3150</v>
      </c>
      <c r="G83" s="362"/>
      <c r="H83" s="78"/>
      <c r="I83" s="212"/>
      <c r="J83" s="213"/>
      <c r="K83" s="214"/>
    </row>
    <row r="84" spans="1:11" s="3" customFormat="1" ht="16.5" customHeight="1" x14ac:dyDescent="0.25">
      <c r="A84" s="181" t="s">
        <v>97</v>
      </c>
      <c r="B84" s="182"/>
      <c r="C84" s="183"/>
      <c r="D84" s="359">
        <f>6*600</f>
        <v>3600</v>
      </c>
      <c r="E84" s="360"/>
      <c r="F84" s="361">
        <f t="shared" si="5"/>
        <v>3600</v>
      </c>
      <c r="G84" s="362"/>
      <c r="H84" s="78"/>
      <c r="I84" s="212"/>
      <c r="J84" s="213"/>
      <c r="K84" s="214"/>
    </row>
    <row r="85" spans="1:11" s="3" customFormat="1" ht="16.5" customHeight="1" x14ac:dyDescent="0.25">
      <c r="A85" s="181" t="s">
        <v>98</v>
      </c>
      <c r="B85" s="182"/>
      <c r="C85" s="183"/>
      <c r="D85" s="359">
        <f>5*450</f>
        <v>2250</v>
      </c>
      <c r="E85" s="360"/>
      <c r="F85" s="361">
        <f t="shared" si="5"/>
        <v>2250</v>
      </c>
      <c r="G85" s="362"/>
      <c r="H85" s="78"/>
      <c r="I85" s="212"/>
      <c r="J85" s="213"/>
      <c r="K85" s="214"/>
    </row>
    <row r="86" spans="1:11" s="3" customFormat="1" ht="16.5" customHeight="1" x14ac:dyDescent="0.25">
      <c r="A86" s="181" t="s">
        <v>100</v>
      </c>
      <c r="B86" s="182"/>
      <c r="C86" s="183"/>
      <c r="D86" s="359">
        <f>6*300</f>
        <v>1800</v>
      </c>
      <c r="E86" s="360"/>
      <c r="F86" s="361">
        <f t="shared" si="5"/>
        <v>1800</v>
      </c>
      <c r="G86" s="362"/>
      <c r="H86" s="78"/>
      <c r="I86" s="212"/>
      <c r="J86" s="213"/>
      <c r="K86" s="214"/>
    </row>
    <row r="87" spans="1:11" s="3" customFormat="1" ht="16.5" customHeight="1" x14ac:dyDescent="0.25">
      <c r="A87" s="181" t="s">
        <v>99</v>
      </c>
      <c r="B87" s="182"/>
      <c r="C87" s="183"/>
      <c r="D87" s="359">
        <f>30*120</f>
        <v>3600</v>
      </c>
      <c r="E87" s="360"/>
      <c r="F87" s="361">
        <f t="shared" si="5"/>
        <v>3600</v>
      </c>
      <c r="G87" s="362"/>
      <c r="H87" s="78"/>
      <c r="I87" s="212"/>
      <c r="J87" s="213"/>
      <c r="K87" s="214"/>
    </row>
    <row r="88" spans="1:11" s="3" customFormat="1" ht="36.75" customHeight="1" x14ac:dyDescent="0.25">
      <c r="A88" s="181" t="s">
        <v>193</v>
      </c>
      <c r="B88" s="182"/>
      <c r="C88" s="183"/>
      <c r="D88" s="359"/>
      <c r="E88" s="360"/>
      <c r="F88" s="361">
        <f t="shared" ref="F88" si="6">D88+H88</f>
        <v>1775.66</v>
      </c>
      <c r="G88" s="362"/>
      <c r="H88" s="78">
        <v>1775.66</v>
      </c>
      <c r="I88" s="212" t="s">
        <v>194</v>
      </c>
      <c r="J88" s="213"/>
      <c r="K88" s="214"/>
    </row>
    <row r="89" spans="1:11" s="3" customFormat="1" ht="16.5" customHeight="1" x14ac:dyDescent="0.25">
      <c r="A89" s="181" t="s">
        <v>101</v>
      </c>
      <c r="B89" s="182"/>
      <c r="C89" s="183"/>
      <c r="D89" s="359">
        <f>10*527</f>
        <v>5270</v>
      </c>
      <c r="E89" s="360"/>
      <c r="F89" s="361">
        <f t="shared" ref="F89" si="7">D89+H89</f>
        <v>5270</v>
      </c>
      <c r="G89" s="362"/>
      <c r="H89" s="78"/>
      <c r="I89" s="212"/>
      <c r="J89" s="213"/>
      <c r="K89" s="214"/>
    </row>
    <row r="90" spans="1:11" s="3" customFormat="1" ht="61.5" customHeight="1" x14ac:dyDescent="0.25">
      <c r="A90" s="181" t="s">
        <v>192</v>
      </c>
      <c r="B90" s="182"/>
      <c r="C90" s="183"/>
      <c r="D90" s="359"/>
      <c r="E90" s="360"/>
      <c r="F90" s="361">
        <f t="shared" si="5"/>
        <v>1100</v>
      </c>
      <c r="G90" s="362"/>
      <c r="H90" s="78">
        <v>1100</v>
      </c>
      <c r="I90" s="212" t="s">
        <v>181</v>
      </c>
      <c r="J90" s="213"/>
      <c r="K90" s="214"/>
    </row>
    <row r="91" spans="1:11" s="33" customFormat="1" ht="34.5" customHeight="1" x14ac:dyDescent="0.25">
      <c r="A91" s="232" t="s">
        <v>33</v>
      </c>
      <c r="B91" s="233"/>
      <c r="C91" s="234"/>
      <c r="D91" s="210">
        <f>SUM(D92:E94)</f>
        <v>162000.01</v>
      </c>
      <c r="E91" s="211"/>
      <c r="F91" s="200">
        <f t="shared" si="5"/>
        <v>159890.01</v>
      </c>
      <c r="G91" s="201"/>
      <c r="H91" s="110">
        <f>SUM(H92:H94)</f>
        <v>-2110</v>
      </c>
      <c r="I91" s="212"/>
      <c r="J91" s="213"/>
      <c r="K91" s="214"/>
    </row>
    <row r="92" spans="1:11" s="3" customFormat="1" ht="81" customHeight="1" x14ac:dyDescent="0.25">
      <c r="A92" s="181" t="s">
        <v>136</v>
      </c>
      <c r="B92" s="182"/>
      <c r="C92" s="183"/>
      <c r="D92" s="359">
        <v>49220.01</v>
      </c>
      <c r="E92" s="360"/>
      <c r="F92" s="361">
        <f t="shared" si="5"/>
        <v>49220.01</v>
      </c>
      <c r="G92" s="362"/>
      <c r="H92" s="78"/>
      <c r="I92" s="212"/>
      <c r="J92" s="213"/>
      <c r="K92" s="214"/>
    </row>
    <row r="93" spans="1:11" s="3" customFormat="1" ht="147" customHeight="1" x14ac:dyDescent="0.25">
      <c r="A93" s="181" t="s">
        <v>137</v>
      </c>
      <c r="B93" s="182"/>
      <c r="C93" s="183"/>
      <c r="D93" s="359">
        <v>93370</v>
      </c>
      <c r="E93" s="360"/>
      <c r="F93" s="361">
        <f t="shared" si="5"/>
        <v>93370</v>
      </c>
      <c r="G93" s="362"/>
      <c r="H93" s="78"/>
      <c r="I93" s="212"/>
      <c r="J93" s="213"/>
      <c r="K93" s="214"/>
    </row>
    <row r="94" spans="1:11" s="3" customFormat="1" ht="81.75" customHeight="1" x14ac:dyDescent="0.25">
      <c r="A94" s="181" t="s">
        <v>103</v>
      </c>
      <c r="B94" s="182"/>
      <c r="C94" s="183"/>
      <c r="D94" s="359">
        <v>19410</v>
      </c>
      <c r="E94" s="360"/>
      <c r="F94" s="361">
        <f t="shared" si="5"/>
        <v>17300</v>
      </c>
      <c r="G94" s="362"/>
      <c r="H94" s="78">
        <v>-2110</v>
      </c>
      <c r="I94" s="212" t="s">
        <v>180</v>
      </c>
      <c r="J94" s="213"/>
      <c r="K94" s="214"/>
    </row>
    <row r="95" spans="1:11" s="36" customFormat="1" ht="39" hidden="1" customHeight="1" x14ac:dyDescent="0.25">
      <c r="A95" s="252" t="s">
        <v>37</v>
      </c>
      <c r="B95" s="271"/>
      <c r="C95" s="272"/>
      <c r="D95" s="255"/>
      <c r="E95" s="273"/>
      <c r="F95" s="255"/>
      <c r="G95" s="273"/>
      <c r="H95" s="79"/>
      <c r="I95" s="202"/>
      <c r="J95" s="274"/>
      <c r="K95" s="275"/>
    </row>
    <row r="96" spans="1:11" s="36" customFormat="1" ht="16.5" hidden="1" customHeight="1" x14ac:dyDescent="0.25">
      <c r="A96" s="205" t="s">
        <v>64</v>
      </c>
      <c r="B96" s="206"/>
      <c r="C96" s="207"/>
      <c r="D96" s="359"/>
      <c r="E96" s="360"/>
      <c r="F96" s="359"/>
      <c r="G96" s="360"/>
      <c r="H96" s="79"/>
      <c r="I96" s="202"/>
      <c r="J96" s="203"/>
      <c r="K96" s="204"/>
    </row>
    <row r="97" spans="1:11" s="36" customFormat="1" ht="16.5" hidden="1" customHeight="1" x14ac:dyDescent="0.25">
      <c r="A97" s="205" t="s">
        <v>65</v>
      </c>
      <c r="B97" s="237"/>
      <c r="C97" s="238"/>
      <c r="D97" s="359"/>
      <c r="E97" s="360"/>
      <c r="F97" s="359"/>
      <c r="G97" s="360"/>
      <c r="H97" s="79"/>
      <c r="I97" s="202"/>
      <c r="J97" s="203"/>
      <c r="K97" s="204"/>
    </row>
    <row r="98" spans="1:11" s="36" customFormat="1" ht="16.5" hidden="1" customHeight="1" x14ac:dyDescent="0.25">
      <c r="A98" s="205" t="s">
        <v>66</v>
      </c>
      <c r="B98" s="206"/>
      <c r="C98" s="207"/>
      <c r="D98" s="359"/>
      <c r="E98" s="360"/>
      <c r="F98" s="359"/>
      <c r="G98" s="360"/>
      <c r="H98" s="79"/>
      <c r="I98" s="202"/>
      <c r="J98" s="203"/>
      <c r="K98" s="204"/>
    </row>
    <row r="99" spans="1:11" s="36" customFormat="1" ht="16.5" hidden="1" customHeight="1" x14ac:dyDescent="0.25">
      <c r="A99" s="205" t="s">
        <v>67</v>
      </c>
      <c r="B99" s="206"/>
      <c r="C99" s="207"/>
      <c r="D99" s="359"/>
      <c r="E99" s="360"/>
      <c r="F99" s="359"/>
      <c r="G99" s="360"/>
      <c r="H99" s="79"/>
      <c r="I99" s="202"/>
      <c r="J99" s="203"/>
      <c r="K99" s="204"/>
    </row>
    <row r="100" spans="1:11" s="36" customFormat="1" ht="16.5" hidden="1" customHeight="1" x14ac:dyDescent="0.25">
      <c r="A100" s="205" t="s">
        <v>68</v>
      </c>
      <c r="B100" s="206"/>
      <c r="C100" s="207"/>
      <c r="D100" s="359"/>
      <c r="E100" s="360"/>
      <c r="F100" s="359"/>
      <c r="G100" s="360"/>
      <c r="H100" s="79"/>
      <c r="I100" s="202"/>
      <c r="J100" s="203"/>
      <c r="K100" s="204"/>
    </row>
    <row r="101" spans="1:11" s="36" customFormat="1" ht="16.5" hidden="1" customHeight="1" x14ac:dyDescent="0.25">
      <c r="A101" s="205" t="s">
        <v>55</v>
      </c>
      <c r="B101" s="206"/>
      <c r="C101" s="207"/>
      <c r="D101" s="359"/>
      <c r="E101" s="360"/>
      <c r="F101" s="359"/>
      <c r="G101" s="360"/>
      <c r="H101" s="79"/>
      <c r="I101" s="202"/>
      <c r="J101" s="203"/>
      <c r="K101" s="204"/>
    </row>
    <row r="102" spans="1:11" s="3" customFormat="1" x14ac:dyDescent="0.25">
      <c r="A102" s="229" t="s">
        <v>11</v>
      </c>
      <c r="B102" s="229"/>
      <c r="C102" s="229"/>
      <c r="D102" s="375">
        <f>D29+D30+D31+D32+D34+D39+D45+D59+D71+D73+D76+D77+D82+D91</f>
        <v>11974195</v>
      </c>
      <c r="E102" s="376"/>
      <c r="F102" s="375">
        <f>F29+F30+F31+F32+F34+F39+F45+F59+F71+F73+F76+F77+F82+F91</f>
        <v>11974195</v>
      </c>
      <c r="G102" s="376"/>
      <c r="H102" s="108">
        <f>H29+H30+H31+H32+H34+H39+H45+H59+H71+H73+H76+H77+H82+H91</f>
        <v>0</v>
      </c>
      <c r="I102" s="208"/>
      <c r="J102" s="208"/>
      <c r="K102" s="208"/>
    </row>
    <row r="103" spans="1:11" s="3" customFormat="1" x14ac:dyDescent="0.25">
      <c r="A103" s="8"/>
      <c r="B103" s="8"/>
      <c r="C103" s="8"/>
      <c r="D103" s="48"/>
      <c r="E103" s="48"/>
      <c r="F103" s="9"/>
      <c r="G103" s="9"/>
      <c r="H103" s="9"/>
      <c r="I103" s="10"/>
      <c r="J103" s="10"/>
      <c r="K103" s="10"/>
    </row>
    <row r="104" spans="1:11" s="3" customFormat="1" x14ac:dyDescent="0.25">
      <c r="A104" s="8"/>
      <c r="B104" s="8"/>
      <c r="C104" s="8"/>
      <c r="D104" s="48"/>
      <c r="E104" s="48"/>
      <c r="F104" s="9"/>
      <c r="G104" s="9"/>
      <c r="H104" s="9"/>
      <c r="I104" s="10"/>
      <c r="J104" s="10"/>
      <c r="K104" s="10"/>
    </row>
    <row r="105" spans="1:11" ht="16.5" customHeight="1" x14ac:dyDescent="0.25">
      <c r="A105" s="326" t="s">
        <v>46</v>
      </c>
      <c r="B105" s="326"/>
      <c r="C105" s="326"/>
      <c r="D105" s="326"/>
      <c r="E105" s="326"/>
      <c r="F105" s="326"/>
      <c r="G105" s="326"/>
      <c r="H105" s="326"/>
      <c r="I105" s="326"/>
      <c r="J105" s="326"/>
      <c r="K105" s="326"/>
    </row>
    <row r="107" spans="1:11" x14ac:dyDescent="0.25">
      <c r="A107" s="208"/>
      <c r="B107" s="208"/>
      <c r="C107" s="208"/>
      <c r="D107" s="247" t="s">
        <v>5</v>
      </c>
      <c r="E107" s="247"/>
      <c r="F107" s="248" t="s">
        <v>6</v>
      </c>
      <c r="G107" s="248"/>
      <c r="H107" s="102" t="s">
        <v>14</v>
      </c>
      <c r="I107" s="249" t="s">
        <v>13</v>
      </c>
      <c r="J107" s="250"/>
      <c r="K107" s="251"/>
    </row>
    <row r="108" spans="1:11" ht="21" customHeight="1" x14ac:dyDescent="0.25">
      <c r="A108" s="333" t="s">
        <v>15</v>
      </c>
      <c r="B108" s="333"/>
      <c r="C108" s="333"/>
      <c r="D108" s="210">
        <v>418526.48</v>
      </c>
      <c r="E108" s="211"/>
      <c r="F108" s="200">
        <f>D108+H108</f>
        <v>418526.48</v>
      </c>
      <c r="G108" s="201"/>
      <c r="H108" s="111"/>
      <c r="I108" s="388"/>
      <c r="J108" s="363"/>
      <c r="K108" s="364"/>
    </row>
    <row r="109" spans="1:11" ht="28.5" customHeight="1" x14ac:dyDescent="0.25">
      <c r="A109" s="327" t="s">
        <v>16</v>
      </c>
      <c r="B109" s="328"/>
      <c r="C109" s="329"/>
      <c r="D109" s="210">
        <v>126395</v>
      </c>
      <c r="E109" s="211"/>
      <c r="F109" s="200">
        <f>D109+H109</f>
        <v>126395</v>
      </c>
      <c r="G109" s="201"/>
      <c r="H109" s="111"/>
      <c r="I109" s="389"/>
      <c r="J109" s="390"/>
      <c r="K109" s="391"/>
    </row>
    <row r="110" spans="1:11" ht="16.5" customHeight="1" x14ac:dyDescent="0.25">
      <c r="A110" s="197" t="s">
        <v>25</v>
      </c>
      <c r="B110" s="198"/>
      <c r="C110" s="199"/>
      <c r="D110" s="210">
        <f>SUM(D111:E112)</f>
        <v>32016.300000000003</v>
      </c>
      <c r="E110" s="235"/>
      <c r="F110" s="200">
        <f t="shared" ref="F110" si="8">D110+H110</f>
        <v>32016.300000000003</v>
      </c>
      <c r="G110" s="236"/>
      <c r="H110" s="111">
        <f>SUM(H111:H111)</f>
        <v>0</v>
      </c>
      <c r="I110" s="188"/>
      <c r="J110" s="189"/>
      <c r="K110" s="190"/>
    </row>
    <row r="111" spans="1:11" ht="16.5" customHeight="1" x14ac:dyDescent="0.25">
      <c r="A111" s="181" t="s">
        <v>43</v>
      </c>
      <c r="B111" s="182"/>
      <c r="C111" s="183"/>
      <c r="D111" s="359">
        <v>30673.4</v>
      </c>
      <c r="E111" s="360"/>
      <c r="F111" s="361">
        <f>D111+H111</f>
        <v>30673.4</v>
      </c>
      <c r="G111" s="387"/>
      <c r="H111" s="78"/>
      <c r="I111" s="212"/>
      <c r="J111" s="213"/>
      <c r="K111" s="214"/>
    </row>
    <row r="112" spans="1:11" ht="16.5" customHeight="1" x14ac:dyDescent="0.25">
      <c r="A112" s="181" t="s">
        <v>24</v>
      </c>
      <c r="B112" s="182"/>
      <c r="C112" s="183"/>
      <c r="D112" s="359">
        <v>1342.9</v>
      </c>
      <c r="E112" s="360"/>
      <c r="F112" s="361">
        <f>D112+H112</f>
        <v>1342.9</v>
      </c>
      <c r="G112" s="387"/>
      <c r="H112" s="78"/>
      <c r="I112" s="212"/>
      <c r="J112" s="213"/>
      <c r="K112" s="214"/>
    </row>
    <row r="113" spans="1:11" ht="18" customHeight="1" x14ac:dyDescent="0.25">
      <c r="A113" s="197" t="s">
        <v>26</v>
      </c>
      <c r="B113" s="198"/>
      <c r="C113" s="199"/>
      <c r="D113" s="210">
        <v>60000</v>
      </c>
      <c r="E113" s="211"/>
      <c r="F113" s="200">
        <f>D113+H113</f>
        <v>60000</v>
      </c>
      <c r="G113" s="201"/>
      <c r="H113" s="110"/>
      <c r="I113" s="226"/>
      <c r="J113" s="385"/>
      <c r="K113" s="386"/>
    </row>
    <row r="114" spans="1:11" ht="16.5" customHeight="1" x14ac:dyDescent="0.25">
      <c r="A114" s="197" t="s">
        <v>20</v>
      </c>
      <c r="B114" s="198"/>
      <c r="C114" s="199"/>
      <c r="D114" s="210">
        <f>SUM(D115:E121)</f>
        <v>198000</v>
      </c>
      <c r="E114" s="211"/>
      <c r="F114" s="200">
        <f>D114+H114</f>
        <v>198000</v>
      </c>
      <c r="G114" s="201"/>
      <c r="H114" s="111">
        <f>SUM(H115:H123)</f>
        <v>0</v>
      </c>
      <c r="I114" s="208"/>
      <c r="J114" s="208"/>
      <c r="K114" s="208"/>
    </row>
    <row r="115" spans="1:11" s="3" customFormat="1" ht="16.5" customHeight="1" x14ac:dyDescent="0.25">
      <c r="A115" s="181" t="s">
        <v>71</v>
      </c>
      <c r="B115" s="182"/>
      <c r="C115" s="183"/>
      <c r="D115" s="359">
        <v>12000</v>
      </c>
      <c r="E115" s="360"/>
      <c r="F115" s="361">
        <f t="shared" ref="F115:F127" si="9">D115+H115</f>
        <v>12000</v>
      </c>
      <c r="G115" s="362"/>
      <c r="H115" s="83"/>
      <c r="I115" s="188"/>
      <c r="J115" s="189"/>
      <c r="K115" s="190"/>
    </row>
    <row r="116" spans="1:11" s="3" customFormat="1" ht="24.75" customHeight="1" x14ac:dyDescent="0.25">
      <c r="A116" s="181" t="s">
        <v>73</v>
      </c>
      <c r="B116" s="182"/>
      <c r="C116" s="183"/>
      <c r="D116" s="359">
        <v>1500</v>
      </c>
      <c r="E116" s="360"/>
      <c r="F116" s="361">
        <f t="shared" si="9"/>
        <v>0</v>
      </c>
      <c r="G116" s="362"/>
      <c r="H116" s="114">
        <v>-1500</v>
      </c>
      <c r="I116" s="426" t="s">
        <v>191</v>
      </c>
      <c r="J116" s="427"/>
      <c r="K116" s="428"/>
    </row>
    <row r="117" spans="1:11" s="3" customFormat="1" ht="24.75" customHeight="1" x14ac:dyDescent="0.25">
      <c r="A117" s="181" t="s">
        <v>74</v>
      </c>
      <c r="B117" s="182"/>
      <c r="C117" s="183"/>
      <c r="D117" s="359">
        <v>7500</v>
      </c>
      <c r="E117" s="360"/>
      <c r="F117" s="361">
        <f t="shared" si="9"/>
        <v>0</v>
      </c>
      <c r="G117" s="362"/>
      <c r="H117" s="114">
        <v>-7500</v>
      </c>
      <c r="I117" s="429"/>
      <c r="J117" s="430"/>
      <c r="K117" s="431"/>
    </row>
    <row r="118" spans="1:11" s="3" customFormat="1" ht="16.5" customHeight="1" x14ac:dyDescent="0.25">
      <c r="A118" s="181" t="s">
        <v>105</v>
      </c>
      <c r="B118" s="182"/>
      <c r="C118" s="183"/>
      <c r="D118" s="359">
        <v>10000</v>
      </c>
      <c r="E118" s="360"/>
      <c r="F118" s="361">
        <f t="shared" si="9"/>
        <v>10000</v>
      </c>
      <c r="G118" s="362"/>
      <c r="H118" s="114"/>
      <c r="I118" s="188"/>
      <c r="J118" s="189"/>
      <c r="K118" s="190"/>
    </row>
    <row r="119" spans="1:11" s="3" customFormat="1" ht="48" customHeight="1" x14ac:dyDescent="0.25">
      <c r="A119" s="181" t="s">
        <v>106</v>
      </c>
      <c r="B119" s="182"/>
      <c r="C119" s="183"/>
      <c r="D119" s="359">
        <v>21000</v>
      </c>
      <c r="E119" s="360"/>
      <c r="F119" s="361">
        <f t="shared" si="9"/>
        <v>18988.400000000001</v>
      </c>
      <c r="G119" s="362"/>
      <c r="H119" s="115">
        <v>-2011.6</v>
      </c>
      <c r="I119" s="212" t="s">
        <v>191</v>
      </c>
      <c r="J119" s="213"/>
      <c r="K119" s="214"/>
    </row>
    <row r="120" spans="1:11" s="3" customFormat="1" ht="16.5" customHeight="1" x14ac:dyDescent="0.25">
      <c r="A120" s="181" t="s">
        <v>138</v>
      </c>
      <c r="B120" s="182"/>
      <c r="C120" s="183"/>
      <c r="D120" s="359">
        <v>136500</v>
      </c>
      <c r="E120" s="360"/>
      <c r="F120" s="361">
        <f t="shared" si="9"/>
        <v>136500</v>
      </c>
      <c r="G120" s="362"/>
      <c r="H120" s="84"/>
      <c r="I120" s="365"/>
      <c r="J120" s="366"/>
      <c r="K120" s="367"/>
    </row>
    <row r="121" spans="1:11" s="3" customFormat="1" ht="50.25" customHeight="1" x14ac:dyDescent="0.25">
      <c r="A121" s="181" t="s">
        <v>174</v>
      </c>
      <c r="B121" s="182"/>
      <c r="C121" s="183"/>
      <c r="D121" s="359">
        <v>9500</v>
      </c>
      <c r="E121" s="360"/>
      <c r="F121" s="361">
        <f t="shared" ref="F121" si="10">D121+H121</f>
        <v>0</v>
      </c>
      <c r="G121" s="362"/>
      <c r="H121" s="78">
        <v>-9500</v>
      </c>
      <c r="I121" s="226" t="s">
        <v>191</v>
      </c>
      <c r="J121" s="227"/>
      <c r="K121" s="228"/>
    </row>
    <row r="122" spans="1:11" s="3" customFormat="1" ht="27" customHeight="1" x14ac:dyDescent="0.25">
      <c r="A122" s="181" t="s">
        <v>182</v>
      </c>
      <c r="B122" s="182"/>
      <c r="C122" s="183"/>
      <c r="D122" s="359"/>
      <c r="E122" s="360"/>
      <c r="F122" s="361">
        <f t="shared" ref="F122:F123" si="11">D122+H122</f>
        <v>18780</v>
      </c>
      <c r="G122" s="362"/>
      <c r="H122" s="78">
        <f>5*626*6</f>
        <v>18780</v>
      </c>
      <c r="I122" s="335" t="s">
        <v>184</v>
      </c>
      <c r="J122" s="336"/>
      <c r="K122" s="337"/>
    </row>
    <row r="123" spans="1:11" s="3" customFormat="1" ht="34.5" customHeight="1" x14ac:dyDescent="0.25">
      <c r="A123" s="181" t="s">
        <v>183</v>
      </c>
      <c r="B123" s="182"/>
      <c r="C123" s="183"/>
      <c r="D123" s="359"/>
      <c r="E123" s="360"/>
      <c r="F123" s="361">
        <f t="shared" si="11"/>
        <v>1731.6</v>
      </c>
      <c r="G123" s="362"/>
      <c r="H123" s="78">
        <v>1731.6</v>
      </c>
      <c r="I123" s="341"/>
      <c r="J123" s="342"/>
      <c r="K123" s="343"/>
    </row>
    <row r="124" spans="1:11" ht="16.5" customHeight="1" x14ac:dyDescent="0.25">
      <c r="A124" s="197" t="s">
        <v>58</v>
      </c>
      <c r="B124" s="198"/>
      <c r="C124" s="199"/>
      <c r="D124" s="210">
        <f>D125+D126</f>
        <v>33835</v>
      </c>
      <c r="E124" s="211"/>
      <c r="F124" s="200">
        <f>D124+H124</f>
        <v>33835</v>
      </c>
      <c r="G124" s="201"/>
      <c r="H124" s="111">
        <f>H125+H126</f>
        <v>0</v>
      </c>
      <c r="I124" s="208"/>
      <c r="J124" s="208"/>
      <c r="K124" s="208"/>
    </row>
    <row r="125" spans="1:11" s="3" customFormat="1" ht="18" customHeight="1" x14ac:dyDescent="0.25">
      <c r="A125" s="181" t="s">
        <v>164</v>
      </c>
      <c r="B125" s="182"/>
      <c r="C125" s="183"/>
      <c r="D125" s="359">
        <v>18285</v>
      </c>
      <c r="E125" s="360"/>
      <c r="F125" s="361">
        <f t="shared" si="9"/>
        <v>18285</v>
      </c>
      <c r="G125" s="362"/>
      <c r="H125" s="84"/>
      <c r="I125" s="379"/>
      <c r="J125" s="380"/>
      <c r="K125" s="381"/>
    </row>
    <row r="126" spans="1:11" s="3" customFormat="1" ht="18" customHeight="1" x14ac:dyDescent="0.25">
      <c r="A126" s="181" t="s">
        <v>163</v>
      </c>
      <c r="B126" s="182"/>
      <c r="C126" s="183"/>
      <c r="D126" s="359">
        <v>15550</v>
      </c>
      <c r="E126" s="360"/>
      <c r="F126" s="361">
        <f t="shared" si="9"/>
        <v>15550</v>
      </c>
      <c r="G126" s="362"/>
      <c r="H126" s="84"/>
      <c r="I126" s="382"/>
      <c r="J126" s="383"/>
      <c r="K126" s="384"/>
    </row>
    <row r="127" spans="1:11" s="33" customFormat="1" ht="32.25" customHeight="1" x14ac:dyDescent="0.25">
      <c r="A127" s="232" t="s">
        <v>145</v>
      </c>
      <c r="B127" s="243"/>
      <c r="C127" s="244"/>
      <c r="D127" s="210">
        <f>D128</f>
        <v>98254.79</v>
      </c>
      <c r="E127" s="235"/>
      <c r="F127" s="200">
        <f t="shared" si="9"/>
        <v>98254.79</v>
      </c>
      <c r="G127" s="201"/>
      <c r="H127" s="110">
        <f>H128</f>
        <v>0</v>
      </c>
      <c r="I127" s="276"/>
      <c r="J127" s="277"/>
      <c r="K127" s="278"/>
    </row>
    <row r="128" spans="1:11" s="3" customFormat="1" ht="64.5" customHeight="1" x14ac:dyDescent="0.25">
      <c r="A128" s="205" t="s">
        <v>139</v>
      </c>
      <c r="B128" s="206"/>
      <c r="C128" s="207"/>
      <c r="D128" s="359">
        <v>98254.79</v>
      </c>
      <c r="E128" s="360"/>
      <c r="F128" s="361">
        <f>D128+H128</f>
        <v>98254.79</v>
      </c>
      <c r="G128" s="362"/>
      <c r="H128" s="78"/>
      <c r="I128" s="212"/>
      <c r="J128" s="213"/>
      <c r="K128" s="214"/>
    </row>
    <row r="129" spans="1:11" s="36" customFormat="1" ht="39" customHeight="1" x14ac:dyDescent="0.25">
      <c r="A129" s="252" t="s">
        <v>37</v>
      </c>
      <c r="B129" s="253"/>
      <c r="C129" s="254"/>
      <c r="D129" s="255">
        <f>SUM(D130:E134)</f>
        <v>64990</v>
      </c>
      <c r="E129" s="256"/>
      <c r="F129" s="210">
        <f t="shared" ref="F129:F134" si="12">D129+H129</f>
        <v>64990</v>
      </c>
      <c r="G129" s="235"/>
      <c r="H129" s="85">
        <f>SUM(H130:H134)</f>
        <v>0</v>
      </c>
      <c r="I129" s="202"/>
      <c r="J129" s="203"/>
      <c r="K129" s="204"/>
    </row>
    <row r="130" spans="1:11" s="36" customFormat="1" ht="16.5" customHeight="1" x14ac:dyDescent="0.25">
      <c r="A130" s="205" t="s">
        <v>140</v>
      </c>
      <c r="B130" s="206"/>
      <c r="C130" s="207"/>
      <c r="D130" s="359">
        <v>25200</v>
      </c>
      <c r="E130" s="368"/>
      <c r="F130" s="359">
        <f t="shared" si="12"/>
        <v>25200</v>
      </c>
      <c r="G130" s="360"/>
      <c r="H130" s="78"/>
      <c r="I130" s="335"/>
      <c r="J130" s="336"/>
      <c r="K130" s="337"/>
    </row>
    <row r="131" spans="1:11" s="36" customFormat="1" ht="16.5" customHeight="1" x14ac:dyDescent="0.25">
      <c r="A131" s="205" t="s">
        <v>141</v>
      </c>
      <c r="B131" s="237"/>
      <c r="C131" s="238"/>
      <c r="D131" s="359">
        <v>11760</v>
      </c>
      <c r="E131" s="368"/>
      <c r="F131" s="359">
        <f t="shared" si="12"/>
        <v>11760</v>
      </c>
      <c r="G131" s="360"/>
      <c r="H131" s="78"/>
      <c r="I131" s="369"/>
      <c r="J131" s="370"/>
      <c r="K131" s="371"/>
    </row>
    <row r="132" spans="1:11" s="36" customFormat="1" ht="16.5" customHeight="1" x14ac:dyDescent="0.25">
      <c r="A132" s="205" t="s">
        <v>142</v>
      </c>
      <c r="B132" s="206"/>
      <c r="C132" s="207"/>
      <c r="D132" s="359">
        <v>16800</v>
      </c>
      <c r="E132" s="368"/>
      <c r="F132" s="359">
        <f t="shared" si="12"/>
        <v>16800</v>
      </c>
      <c r="G132" s="360"/>
      <c r="H132" s="78"/>
      <c r="I132" s="369"/>
      <c r="J132" s="370"/>
      <c r="K132" s="371"/>
    </row>
    <row r="133" spans="1:11" s="36" customFormat="1" ht="16.5" customHeight="1" x14ac:dyDescent="0.25">
      <c r="A133" s="205" t="s">
        <v>143</v>
      </c>
      <c r="B133" s="206"/>
      <c r="C133" s="207"/>
      <c r="D133" s="359">
        <v>10080</v>
      </c>
      <c r="E133" s="368"/>
      <c r="F133" s="359">
        <f t="shared" si="12"/>
        <v>10080</v>
      </c>
      <c r="G133" s="360"/>
      <c r="H133" s="78"/>
      <c r="I133" s="369"/>
      <c r="J133" s="370"/>
      <c r="K133" s="371"/>
    </row>
    <row r="134" spans="1:11" s="36" customFormat="1" ht="16.5" customHeight="1" x14ac:dyDescent="0.25">
      <c r="A134" s="205" t="s">
        <v>144</v>
      </c>
      <c r="B134" s="206"/>
      <c r="C134" s="207"/>
      <c r="D134" s="359">
        <v>1150</v>
      </c>
      <c r="E134" s="368"/>
      <c r="F134" s="359">
        <f t="shared" si="12"/>
        <v>1150</v>
      </c>
      <c r="G134" s="360"/>
      <c r="H134" s="78"/>
      <c r="I134" s="372"/>
      <c r="J134" s="373"/>
      <c r="K134" s="374"/>
    </row>
    <row r="135" spans="1:11" x14ac:dyDescent="0.25">
      <c r="A135" s="229" t="s">
        <v>11</v>
      </c>
      <c r="B135" s="229"/>
      <c r="C135" s="229"/>
      <c r="D135" s="375">
        <f>D108+D109+D110+D113+D114+D124+D127+D129</f>
        <v>1032017.5700000001</v>
      </c>
      <c r="E135" s="376"/>
      <c r="F135" s="377">
        <f>F108+F109+F110+F113+F114+F124+F127+F129</f>
        <v>1032017.5700000001</v>
      </c>
      <c r="G135" s="378"/>
      <c r="H135" s="108">
        <f>H108+H109+H110+H113+H114+H124+H127+H129</f>
        <v>0</v>
      </c>
      <c r="I135" s="208"/>
      <c r="J135" s="208"/>
      <c r="K135" s="208"/>
    </row>
    <row r="136" spans="1:11" ht="12" customHeight="1" x14ac:dyDescent="0.25">
      <c r="A136" s="106"/>
      <c r="B136" s="106"/>
      <c r="C136" s="106"/>
      <c r="D136" s="49"/>
      <c r="E136" s="49"/>
      <c r="F136" s="106"/>
      <c r="G136" s="106"/>
      <c r="H136" s="106"/>
      <c r="I136" s="106"/>
      <c r="J136" s="106"/>
      <c r="K136" s="106"/>
    </row>
    <row r="137" spans="1:11" ht="12" customHeight="1" x14ac:dyDescent="0.25">
      <c r="A137" s="106"/>
      <c r="B137" s="106"/>
      <c r="C137" s="106"/>
      <c r="D137" s="49"/>
      <c r="E137" s="49"/>
      <c r="F137" s="106"/>
      <c r="G137" s="106"/>
      <c r="H137" s="106"/>
      <c r="I137" s="106"/>
      <c r="J137" s="106"/>
      <c r="K137" s="106"/>
    </row>
    <row r="138" spans="1:11" x14ac:dyDescent="0.25">
      <c r="A138" s="325" t="s">
        <v>47</v>
      </c>
      <c r="B138" s="325"/>
      <c r="C138" s="325"/>
      <c r="D138" s="325"/>
      <c r="E138" s="325"/>
      <c r="F138" s="325"/>
      <c r="G138" s="325"/>
      <c r="H138" s="325"/>
      <c r="I138" s="325"/>
      <c r="J138" s="325"/>
      <c r="K138" s="325"/>
    </row>
    <row r="139" spans="1:11" ht="8.25" customHeight="1" x14ac:dyDescent="0.25">
      <c r="A139" s="269"/>
      <c r="B139" s="269"/>
      <c r="C139" s="269"/>
      <c r="D139" s="269"/>
      <c r="E139" s="269"/>
      <c r="F139" s="269"/>
      <c r="G139" s="269"/>
      <c r="H139" s="269"/>
      <c r="I139" s="269"/>
      <c r="J139" s="269"/>
      <c r="K139" s="269"/>
    </row>
    <row r="140" spans="1:11" x14ac:dyDescent="0.25">
      <c r="A140" s="208"/>
      <c r="B140" s="208"/>
      <c r="C140" s="208"/>
      <c r="D140" s="247" t="s">
        <v>5</v>
      </c>
      <c r="E140" s="247"/>
      <c r="F140" s="248" t="s">
        <v>6</v>
      </c>
      <c r="G140" s="248"/>
      <c r="H140" s="113" t="s">
        <v>14</v>
      </c>
      <c r="I140" s="249" t="s">
        <v>13</v>
      </c>
      <c r="J140" s="250"/>
      <c r="K140" s="251"/>
    </row>
    <row r="141" spans="1:11" s="33" customFormat="1" ht="16.5" customHeight="1" x14ac:dyDescent="0.25">
      <c r="A141" s="197" t="s">
        <v>19</v>
      </c>
      <c r="B141" s="198"/>
      <c r="C141" s="199"/>
      <c r="D141" s="210">
        <f>SUM(D142:E151)</f>
        <v>3339934.16</v>
      </c>
      <c r="E141" s="211"/>
      <c r="F141" s="200">
        <f>SUM(F142:G151)</f>
        <v>3580734.16</v>
      </c>
      <c r="G141" s="201"/>
      <c r="H141" s="101">
        <f>SUM(H142:H151)</f>
        <v>240800</v>
      </c>
      <c r="I141" s="194"/>
      <c r="J141" s="195"/>
      <c r="K141" s="196"/>
    </row>
    <row r="142" spans="1:11" s="33" customFormat="1" ht="30" customHeight="1" x14ac:dyDescent="0.25">
      <c r="A142" s="181" t="s">
        <v>107</v>
      </c>
      <c r="B142" s="266"/>
      <c r="C142" s="267"/>
      <c r="D142" s="359">
        <v>99743</v>
      </c>
      <c r="E142" s="368"/>
      <c r="F142" s="361">
        <f>D142+H142</f>
        <v>99743</v>
      </c>
      <c r="G142" s="362"/>
      <c r="H142" s="100"/>
      <c r="I142" s="261"/>
      <c r="J142" s="262"/>
      <c r="K142" s="263"/>
    </row>
    <row r="143" spans="1:11" s="33" customFormat="1" ht="30" customHeight="1" x14ac:dyDescent="0.25">
      <c r="A143" s="181" t="s">
        <v>108</v>
      </c>
      <c r="B143" s="191"/>
      <c r="C143" s="192"/>
      <c r="D143" s="359">
        <v>50614</v>
      </c>
      <c r="E143" s="360"/>
      <c r="F143" s="361">
        <f t="shared" ref="F143:F148" si="13">D143+H143</f>
        <v>50614</v>
      </c>
      <c r="G143" s="362"/>
      <c r="H143" s="100"/>
      <c r="I143" s="194"/>
      <c r="J143" s="195"/>
      <c r="K143" s="196"/>
    </row>
    <row r="144" spans="1:11" s="33" customFormat="1" ht="30" customHeight="1" x14ac:dyDescent="0.25">
      <c r="A144" s="181" t="s">
        <v>109</v>
      </c>
      <c r="B144" s="191"/>
      <c r="C144" s="192"/>
      <c r="D144" s="359">
        <v>99900</v>
      </c>
      <c r="E144" s="360"/>
      <c r="F144" s="361">
        <f t="shared" si="13"/>
        <v>99900</v>
      </c>
      <c r="G144" s="362"/>
      <c r="H144" s="100"/>
      <c r="I144" s="194"/>
      <c r="J144" s="195"/>
      <c r="K144" s="196"/>
    </row>
    <row r="145" spans="1:11" s="33" customFormat="1" ht="30" customHeight="1" x14ac:dyDescent="0.25">
      <c r="A145" s="181" t="s">
        <v>70</v>
      </c>
      <c r="B145" s="191"/>
      <c r="C145" s="192"/>
      <c r="D145" s="359">
        <v>99743</v>
      </c>
      <c r="E145" s="360"/>
      <c r="F145" s="361">
        <f t="shared" si="13"/>
        <v>99743</v>
      </c>
      <c r="G145" s="362"/>
      <c r="H145" s="100"/>
      <c r="I145" s="194"/>
      <c r="J145" s="195"/>
      <c r="K145" s="196"/>
    </row>
    <row r="146" spans="1:11" s="33" customFormat="1" ht="30" customHeight="1" x14ac:dyDescent="0.25">
      <c r="A146" s="181" t="s">
        <v>117</v>
      </c>
      <c r="B146" s="191"/>
      <c r="C146" s="192"/>
      <c r="D146" s="359">
        <v>1498213.93</v>
      </c>
      <c r="E146" s="360"/>
      <c r="F146" s="361">
        <f t="shared" si="13"/>
        <v>1498213.93</v>
      </c>
      <c r="G146" s="362"/>
      <c r="H146" s="100"/>
      <c r="I146" s="194"/>
      <c r="J146" s="195"/>
      <c r="K146" s="196"/>
    </row>
    <row r="147" spans="1:11" s="33" customFormat="1" ht="22.5" customHeight="1" x14ac:dyDescent="0.25">
      <c r="A147" s="181" t="s">
        <v>175</v>
      </c>
      <c r="B147" s="191"/>
      <c r="C147" s="192"/>
      <c r="D147" s="359">
        <v>292326.78999999998</v>
      </c>
      <c r="E147" s="360"/>
      <c r="F147" s="361">
        <f t="shared" si="13"/>
        <v>292326.78999999998</v>
      </c>
      <c r="G147" s="362"/>
      <c r="H147" s="100"/>
      <c r="I147" s="194"/>
      <c r="J147" s="195"/>
      <c r="K147" s="196"/>
    </row>
    <row r="148" spans="1:11" s="33" customFormat="1" ht="27" customHeight="1" x14ac:dyDescent="0.25">
      <c r="A148" s="181" t="s">
        <v>176</v>
      </c>
      <c r="B148" s="191"/>
      <c r="C148" s="192"/>
      <c r="D148" s="359">
        <v>599946.93000000005</v>
      </c>
      <c r="E148" s="360"/>
      <c r="F148" s="361">
        <f t="shared" si="13"/>
        <v>599946.93000000005</v>
      </c>
      <c r="G148" s="362"/>
      <c r="H148" s="100"/>
      <c r="I148" s="194"/>
      <c r="J148" s="195"/>
      <c r="K148" s="196"/>
    </row>
    <row r="149" spans="1:11" s="33" customFormat="1" ht="37.5" customHeight="1" x14ac:dyDescent="0.25">
      <c r="A149" s="181" t="s">
        <v>177</v>
      </c>
      <c r="B149" s="191"/>
      <c r="C149" s="192"/>
      <c r="D149" s="359">
        <v>599446.51</v>
      </c>
      <c r="E149" s="360"/>
      <c r="F149" s="361">
        <f t="shared" ref="F149" si="14">D149+H149</f>
        <v>599446.51</v>
      </c>
      <c r="G149" s="362"/>
      <c r="H149" s="100"/>
      <c r="I149" s="194"/>
      <c r="J149" s="195"/>
      <c r="K149" s="196"/>
    </row>
    <row r="150" spans="1:11" s="33" customFormat="1" ht="37.5" customHeight="1" x14ac:dyDescent="0.25">
      <c r="A150" s="181" t="s">
        <v>189</v>
      </c>
      <c r="B150" s="191"/>
      <c r="C150" s="192"/>
      <c r="D150" s="359"/>
      <c r="E150" s="360"/>
      <c r="F150" s="361">
        <f t="shared" ref="F150:F151" si="15">D150+H150</f>
        <v>200000</v>
      </c>
      <c r="G150" s="362"/>
      <c r="H150" s="100">
        <v>200000</v>
      </c>
      <c r="I150" s="194" t="s">
        <v>198</v>
      </c>
      <c r="J150" s="412"/>
      <c r="K150" s="413"/>
    </row>
    <row r="151" spans="1:11" s="33" customFormat="1" ht="37.5" customHeight="1" x14ac:dyDescent="0.25">
      <c r="A151" s="181" t="s">
        <v>190</v>
      </c>
      <c r="B151" s="191"/>
      <c r="C151" s="192"/>
      <c r="D151" s="359"/>
      <c r="E151" s="360"/>
      <c r="F151" s="361">
        <f t="shared" si="15"/>
        <v>40800</v>
      </c>
      <c r="G151" s="362"/>
      <c r="H151" s="100">
        <v>40800</v>
      </c>
      <c r="I151" s="414"/>
      <c r="J151" s="415"/>
      <c r="K151" s="416"/>
    </row>
    <row r="152" spans="1:11" x14ac:dyDescent="0.25">
      <c r="A152" s="229" t="s">
        <v>11</v>
      </c>
      <c r="B152" s="229"/>
      <c r="C152" s="229"/>
      <c r="D152" s="230">
        <f>D141</f>
        <v>3339934.16</v>
      </c>
      <c r="E152" s="231"/>
      <c r="F152" s="264">
        <f>F141</f>
        <v>3580734.16</v>
      </c>
      <c r="G152" s="265"/>
      <c r="H152" s="113">
        <f>SUM(H142:H151)</f>
        <v>240800</v>
      </c>
      <c r="I152" s="423"/>
      <c r="J152" s="424"/>
      <c r="K152" s="425"/>
    </row>
    <row r="153" spans="1:11" ht="45" customHeight="1" x14ac:dyDescent="0.25">
      <c r="A153" s="260" t="s">
        <v>27</v>
      </c>
      <c r="B153" s="260"/>
      <c r="C153" s="260"/>
      <c r="D153" s="260"/>
      <c r="E153" s="260"/>
      <c r="F153" s="260"/>
      <c r="G153" s="260"/>
      <c r="H153" s="260"/>
      <c r="I153" s="260"/>
      <c r="J153" s="260"/>
      <c r="K153" s="260"/>
    </row>
    <row r="154" spans="1:11" ht="30.75" customHeight="1" x14ac:dyDescent="0.25">
      <c r="A154" s="260" t="s">
        <v>126</v>
      </c>
      <c r="B154" s="260"/>
      <c r="C154" s="260"/>
      <c r="D154" s="260"/>
      <c r="E154" s="260"/>
      <c r="F154" s="260"/>
      <c r="G154" s="260"/>
      <c r="H154" s="260"/>
      <c r="I154" s="260"/>
      <c r="J154" s="260"/>
      <c r="K154" s="260"/>
    </row>
    <row r="155" spans="1:11" ht="20.25" customHeight="1" x14ac:dyDescent="0.25">
      <c r="A155" s="106"/>
      <c r="B155" s="106"/>
      <c r="C155" s="106"/>
      <c r="D155" s="49"/>
      <c r="E155" s="49"/>
      <c r="F155" s="106"/>
      <c r="G155" s="106"/>
      <c r="H155" s="106"/>
      <c r="I155" s="106"/>
      <c r="J155" s="106"/>
      <c r="K155" s="106"/>
    </row>
    <row r="156" spans="1:11" ht="117.75" customHeight="1" x14ac:dyDescent="0.25">
      <c r="A156" s="260" t="s">
        <v>127</v>
      </c>
      <c r="B156" s="260"/>
      <c r="C156" s="260"/>
      <c r="D156" s="260"/>
      <c r="E156" s="260"/>
      <c r="F156" s="260"/>
      <c r="G156" s="260"/>
      <c r="H156" s="260"/>
      <c r="I156" s="260"/>
      <c r="J156" s="260"/>
      <c r="K156" s="260"/>
    </row>
    <row r="157" spans="1:11" x14ac:dyDescent="0.25">
      <c r="A157" s="269"/>
      <c r="B157" s="269"/>
      <c r="C157" s="269"/>
      <c r="D157" s="269"/>
      <c r="E157" s="269"/>
      <c r="F157" s="269"/>
      <c r="G157" s="269"/>
      <c r="H157" s="269"/>
      <c r="I157" s="269"/>
      <c r="J157" s="269"/>
      <c r="K157" s="269"/>
    </row>
    <row r="158" spans="1:11" x14ac:dyDescent="0.25">
      <c r="A158" s="269"/>
      <c r="B158" s="269"/>
      <c r="C158" s="269"/>
      <c r="D158" s="269"/>
      <c r="E158" s="269"/>
      <c r="F158" s="269"/>
      <c r="G158" s="269"/>
      <c r="H158" s="269"/>
      <c r="I158" s="269"/>
      <c r="J158" s="269"/>
      <c r="K158" s="269"/>
    </row>
    <row r="159" spans="1:11" x14ac:dyDescent="0.25">
      <c r="A159" s="269"/>
      <c r="B159" s="269"/>
      <c r="C159" s="269"/>
      <c r="D159" s="269"/>
      <c r="E159" s="269"/>
      <c r="F159" s="269"/>
      <c r="G159" s="269"/>
      <c r="H159" s="269"/>
      <c r="I159" s="269"/>
      <c r="J159" s="269"/>
      <c r="K159" s="269"/>
    </row>
    <row r="160" spans="1:11" x14ac:dyDescent="0.25">
      <c r="A160" s="269"/>
      <c r="B160" s="269"/>
      <c r="C160" s="269"/>
      <c r="D160" s="269"/>
      <c r="E160" s="269"/>
      <c r="F160" s="269"/>
      <c r="G160" s="269"/>
      <c r="H160" s="269"/>
      <c r="I160" s="269"/>
      <c r="J160" s="269"/>
      <c r="K160" s="269"/>
    </row>
    <row r="161" spans="1:11" x14ac:dyDescent="0.25">
      <c r="A161" s="269"/>
      <c r="B161" s="269"/>
      <c r="C161" s="269"/>
      <c r="D161" s="269"/>
      <c r="E161" s="269"/>
      <c r="F161" s="269"/>
      <c r="G161" s="269"/>
      <c r="H161" s="269"/>
      <c r="I161" s="269"/>
      <c r="J161" s="269"/>
      <c r="K161" s="269"/>
    </row>
    <row r="162" spans="1:11" x14ac:dyDescent="0.25">
      <c r="A162" s="269"/>
      <c r="B162" s="269"/>
      <c r="C162" s="269"/>
      <c r="D162" s="269"/>
      <c r="E162" s="269"/>
      <c r="F162" s="269"/>
      <c r="G162" s="269"/>
      <c r="H162" s="269"/>
      <c r="I162" s="269"/>
      <c r="J162" s="269"/>
      <c r="K162" s="269"/>
    </row>
    <row r="163" spans="1:11" x14ac:dyDescent="0.25">
      <c r="A163" s="269"/>
      <c r="B163" s="269"/>
      <c r="C163" s="269"/>
      <c r="D163" s="269"/>
      <c r="E163" s="269"/>
      <c r="F163" s="269"/>
      <c r="G163" s="269"/>
      <c r="H163" s="269"/>
      <c r="I163" s="269"/>
      <c r="J163" s="269"/>
      <c r="K163" s="269"/>
    </row>
    <row r="164" spans="1:11" x14ac:dyDescent="0.25">
      <c r="A164" s="269"/>
      <c r="B164" s="269"/>
      <c r="C164" s="269"/>
      <c r="D164" s="269"/>
      <c r="E164" s="269"/>
      <c r="F164" s="269"/>
      <c r="G164" s="269"/>
      <c r="H164" s="269"/>
      <c r="I164" s="269"/>
      <c r="J164" s="269"/>
      <c r="K164" s="269"/>
    </row>
    <row r="165" spans="1:11" x14ac:dyDescent="0.25">
      <c r="A165" s="269"/>
      <c r="B165" s="269"/>
      <c r="C165" s="269"/>
      <c r="D165" s="269"/>
      <c r="E165" s="269"/>
      <c r="F165" s="269"/>
      <c r="G165" s="269"/>
      <c r="H165" s="269"/>
      <c r="I165" s="269"/>
      <c r="J165" s="269"/>
      <c r="K165" s="269"/>
    </row>
  </sheetData>
  <mergeCells count="511">
    <mergeCell ref="I148:K148"/>
    <mergeCell ref="I149:K149"/>
    <mergeCell ref="A8:I8"/>
    <mergeCell ref="A9:I9"/>
    <mergeCell ref="A10:J10"/>
    <mergeCell ref="A11:J11"/>
    <mergeCell ref="A12:J12"/>
    <mergeCell ref="A14:J14"/>
    <mergeCell ref="A2:J2"/>
    <mergeCell ref="A3:J3"/>
    <mergeCell ref="A4:J4"/>
    <mergeCell ref="A5:I5"/>
    <mergeCell ref="A6:J6"/>
    <mergeCell ref="A7:J7"/>
    <mergeCell ref="A19:C19"/>
    <mergeCell ref="D19:E19"/>
    <mergeCell ref="F19:G19"/>
    <mergeCell ref="H19:J19"/>
    <mergeCell ref="A20:C20"/>
    <mergeCell ref="D20:E20"/>
    <mergeCell ref="F20:G20"/>
    <mergeCell ref="H20:J20"/>
    <mergeCell ref="A15:J15"/>
    <mergeCell ref="A17:C17"/>
    <mergeCell ref="D17:E17"/>
    <mergeCell ref="F17:G17"/>
    <mergeCell ref="H17:J17"/>
    <mergeCell ref="A18:C18"/>
    <mergeCell ref="D18:E18"/>
    <mergeCell ref="F18:G18"/>
    <mergeCell ref="H18:J18"/>
    <mergeCell ref="A24:J24"/>
    <mergeCell ref="A26:J26"/>
    <mergeCell ref="A28:C28"/>
    <mergeCell ref="D28:E28"/>
    <mergeCell ref="F28:G28"/>
    <mergeCell ref="I28:K28"/>
    <mergeCell ref="A21:C21"/>
    <mergeCell ref="D21:E21"/>
    <mergeCell ref="F21:G21"/>
    <mergeCell ref="H21:J21"/>
    <mergeCell ref="A22:C22"/>
    <mergeCell ref="D22:E22"/>
    <mergeCell ref="F22:G22"/>
    <mergeCell ref="H22:J22"/>
    <mergeCell ref="A31:C31"/>
    <mergeCell ref="D31:E31"/>
    <mergeCell ref="F31:G31"/>
    <mergeCell ref="I31:K31"/>
    <mergeCell ref="A32:C32"/>
    <mergeCell ref="D32:E32"/>
    <mergeCell ref="F32:G32"/>
    <mergeCell ref="I32:K32"/>
    <mergeCell ref="A29:C29"/>
    <mergeCell ref="D29:E29"/>
    <mergeCell ref="F29:G29"/>
    <mergeCell ref="I29:K30"/>
    <mergeCell ref="A30:C30"/>
    <mergeCell ref="D30:E30"/>
    <mergeCell ref="F30:G30"/>
    <mergeCell ref="A35:C35"/>
    <mergeCell ref="D35:E35"/>
    <mergeCell ref="F35:G35"/>
    <mergeCell ref="I35:K35"/>
    <mergeCell ref="A36:C36"/>
    <mergeCell ref="D36:E36"/>
    <mergeCell ref="F36:G36"/>
    <mergeCell ref="I36:K36"/>
    <mergeCell ref="A33:C33"/>
    <mergeCell ref="D33:E33"/>
    <mergeCell ref="F33:G33"/>
    <mergeCell ref="I33:K33"/>
    <mergeCell ref="A34:C34"/>
    <mergeCell ref="D34:E34"/>
    <mergeCell ref="F34:G34"/>
    <mergeCell ref="I34:K34"/>
    <mergeCell ref="A39:C39"/>
    <mergeCell ref="D39:E39"/>
    <mergeCell ref="F39:G39"/>
    <mergeCell ref="I39:K39"/>
    <mergeCell ref="A40:C40"/>
    <mergeCell ref="D40:E40"/>
    <mergeCell ref="F40:G40"/>
    <mergeCell ref="I40:K40"/>
    <mergeCell ref="A37:C37"/>
    <mergeCell ref="D37:E37"/>
    <mergeCell ref="F37:G37"/>
    <mergeCell ref="I37:K37"/>
    <mergeCell ref="A38:C38"/>
    <mergeCell ref="D38:E38"/>
    <mergeCell ref="F38:G38"/>
    <mergeCell ref="I38:K38"/>
    <mergeCell ref="A43:C43"/>
    <mergeCell ref="D43:E43"/>
    <mergeCell ref="F43:G43"/>
    <mergeCell ref="I43:K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55:C55"/>
    <mergeCell ref="D55:E55"/>
    <mergeCell ref="F55:G55"/>
    <mergeCell ref="I55:K55"/>
    <mergeCell ref="A56:C56"/>
    <mergeCell ref="D56:E56"/>
    <mergeCell ref="F56:G56"/>
    <mergeCell ref="I56:K56"/>
    <mergeCell ref="A53:C53"/>
    <mergeCell ref="D53:E53"/>
    <mergeCell ref="F53:G53"/>
    <mergeCell ref="I53:K53"/>
    <mergeCell ref="A54:C54"/>
    <mergeCell ref="D54:E54"/>
    <mergeCell ref="F54:G54"/>
    <mergeCell ref="I54:K54"/>
    <mergeCell ref="A59:C59"/>
    <mergeCell ref="D59:E59"/>
    <mergeCell ref="F59:G59"/>
    <mergeCell ref="I59:K59"/>
    <mergeCell ref="A60:C60"/>
    <mergeCell ref="D60:E60"/>
    <mergeCell ref="F60:G60"/>
    <mergeCell ref="I60:K60"/>
    <mergeCell ref="A57:C57"/>
    <mergeCell ref="D57:E57"/>
    <mergeCell ref="F57:G57"/>
    <mergeCell ref="I57:K57"/>
    <mergeCell ref="A58:C58"/>
    <mergeCell ref="D58:E58"/>
    <mergeCell ref="F58:G58"/>
    <mergeCell ref="I58:K58"/>
    <mergeCell ref="A63:C63"/>
    <mergeCell ref="D63:E63"/>
    <mergeCell ref="F63:G63"/>
    <mergeCell ref="I63:K63"/>
    <mergeCell ref="A64:C64"/>
    <mergeCell ref="D64:E64"/>
    <mergeCell ref="F64:G64"/>
    <mergeCell ref="I64:K64"/>
    <mergeCell ref="A61:C61"/>
    <mergeCell ref="D61:E61"/>
    <mergeCell ref="F61:G61"/>
    <mergeCell ref="I61:K61"/>
    <mergeCell ref="A62:C62"/>
    <mergeCell ref="D62:E62"/>
    <mergeCell ref="F62:G62"/>
    <mergeCell ref="I62:K62"/>
    <mergeCell ref="A67:C67"/>
    <mergeCell ref="D67:E67"/>
    <mergeCell ref="F67:G67"/>
    <mergeCell ref="I67:K67"/>
    <mergeCell ref="A68:C68"/>
    <mergeCell ref="D68:E68"/>
    <mergeCell ref="F68:G68"/>
    <mergeCell ref="I68:K68"/>
    <mergeCell ref="A65:C65"/>
    <mergeCell ref="D65:E65"/>
    <mergeCell ref="F65:G65"/>
    <mergeCell ref="I65:K65"/>
    <mergeCell ref="A66:C66"/>
    <mergeCell ref="D66:E66"/>
    <mergeCell ref="F66:G66"/>
    <mergeCell ref="I66:K66"/>
    <mergeCell ref="A71:C71"/>
    <mergeCell ref="D71:E71"/>
    <mergeCell ref="F71:G71"/>
    <mergeCell ref="I71:K71"/>
    <mergeCell ref="A72:C72"/>
    <mergeCell ref="D72:E72"/>
    <mergeCell ref="F72:G72"/>
    <mergeCell ref="I72:K72"/>
    <mergeCell ref="A69:C69"/>
    <mergeCell ref="D69:E69"/>
    <mergeCell ref="F69:G69"/>
    <mergeCell ref="I69:K69"/>
    <mergeCell ref="A70:C70"/>
    <mergeCell ref="D70:E70"/>
    <mergeCell ref="F70:G70"/>
    <mergeCell ref="I70:K70"/>
    <mergeCell ref="A75:C75"/>
    <mergeCell ref="D75:E75"/>
    <mergeCell ref="F75:G75"/>
    <mergeCell ref="A76:C76"/>
    <mergeCell ref="D76:E76"/>
    <mergeCell ref="F76:G76"/>
    <mergeCell ref="I76:K76"/>
    <mergeCell ref="A73:C73"/>
    <mergeCell ref="D73:E73"/>
    <mergeCell ref="F73:G73"/>
    <mergeCell ref="I73:K73"/>
    <mergeCell ref="A74:C74"/>
    <mergeCell ref="D74:E74"/>
    <mergeCell ref="F74:G74"/>
    <mergeCell ref="A79:C79"/>
    <mergeCell ref="D79:E79"/>
    <mergeCell ref="F79:G79"/>
    <mergeCell ref="I79:K79"/>
    <mergeCell ref="A80:C80"/>
    <mergeCell ref="D80:E80"/>
    <mergeCell ref="F80:G80"/>
    <mergeCell ref="I80:K80"/>
    <mergeCell ref="A77:C77"/>
    <mergeCell ref="D77:E77"/>
    <mergeCell ref="F77:G77"/>
    <mergeCell ref="I77:K77"/>
    <mergeCell ref="A78:C78"/>
    <mergeCell ref="D78:E78"/>
    <mergeCell ref="F78:G78"/>
    <mergeCell ref="I78:K78"/>
    <mergeCell ref="A83:C83"/>
    <mergeCell ref="D83:E83"/>
    <mergeCell ref="F83:G83"/>
    <mergeCell ref="I83:K83"/>
    <mergeCell ref="A84:C84"/>
    <mergeCell ref="D84:E84"/>
    <mergeCell ref="F84:G84"/>
    <mergeCell ref="I84:K84"/>
    <mergeCell ref="A81:C81"/>
    <mergeCell ref="D81:E81"/>
    <mergeCell ref="F81:G81"/>
    <mergeCell ref="I81:K81"/>
    <mergeCell ref="A82:C82"/>
    <mergeCell ref="D82:E82"/>
    <mergeCell ref="F82:G82"/>
    <mergeCell ref="I82:K82"/>
    <mergeCell ref="A87:C87"/>
    <mergeCell ref="D87:E87"/>
    <mergeCell ref="F87:G87"/>
    <mergeCell ref="I87:K87"/>
    <mergeCell ref="A90:C90"/>
    <mergeCell ref="D90:E90"/>
    <mergeCell ref="F90:G90"/>
    <mergeCell ref="I90:K90"/>
    <mergeCell ref="A85:C85"/>
    <mergeCell ref="D85:E85"/>
    <mergeCell ref="F85:G85"/>
    <mergeCell ref="I85:K85"/>
    <mergeCell ref="A86:C86"/>
    <mergeCell ref="D86:E86"/>
    <mergeCell ref="F86:G86"/>
    <mergeCell ref="I86:K86"/>
    <mergeCell ref="A88:C88"/>
    <mergeCell ref="D88:E88"/>
    <mergeCell ref="F88:G88"/>
    <mergeCell ref="I88:K88"/>
    <mergeCell ref="A93:C93"/>
    <mergeCell ref="D93:E93"/>
    <mergeCell ref="F93:G93"/>
    <mergeCell ref="I93:K93"/>
    <mergeCell ref="A94:C94"/>
    <mergeCell ref="D94:E94"/>
    <mergeCell ref="F94:G94"/>
    <mergeCell ref="I94:K94"/>
    <mergeCell ref="A91:C91"/>
    <mergeCell ref="D91:E91"/>
    <mergeCell ref="F91:G91"/>
    <mergeCell ref="I91:K91"/>
    <mergeCell ref="A92:C92"/>
    <mergeCell ref="D92:E92"/>
    <mergeCell ref="F92:G92"/>
    <mergeCell ref="I92:K92"/>
    <mergeCell ref="A97:C97"/>
    <mergeCell ref="D97:E97"/>
    <mergeCell ref="F97:G97"/>
    <mergeCell ref="I97:K97"/>
    <mergeCell ref="A98:C98"/>
    <mergeCell ref="D98:E98"/>
    <mergeCell ref="F98:G98"/>
    <mergeCell ref="I98:K98"/>
    <mergeCell ref="A95:C95"/>
    <mergeCell ref="D95:E95"/>
    <mergeCell ref="F95:G95"/>
    <mergeCell ref="I95:K95"/>
    <mergeCell ref="A96:C96"/>
    <mergeCell ref="D96:E96"/>
    <mergeCell ref="F96:G96"/>
    <mergeCell ref="I96:K96"/>
    <mergeCell ref="A101:C101"/>
    <mergeCell ref="D101:E101"/>
    <mergeCell ref="F101:G101"/>
    <mergeCell ref="I101:K101"/>
    <mergeCell ref="A102:C102"/>
    <mergeCell ref="D102:E102"/>
    <mergeCell ref="F102:G102"/>
    <mergeCell ref="I102:K102"/>
    <mergeCell ref="A99:C99"/>
    <mergeCell ref="D99:E99"/>
    <mergeCell ref="F99:G99"/>
    <mergeCell ref="I99:K99"/>
    <mergeCell ref="A100:C100"/>
    <mergeCell ref="D100:E100"/>
    <mergeCell ref="F100:G100"/>
    <mergeCell ref="I100:K100"/>
    <mergeCell ref="A105:K105"/>
    <mergeCell ref="A107:C107"/>
    <mergeCell ref="D107:E107"/>
    <mergeCell ref="F107:G107"/>
    <mergeCell ref="I107:K107"/>
    <mergeCell ref="A108:C108"/>
    <mergeCell ref="D108:E108"/>
    <mergeCell ref="F108:G108"/>
    <mergeCell ref="I108:K109"/>
    <mergeCell ref="A109:C109"/>
    <mergeCell ref="A111:C111"/>
    <mergeCell ref="D111:E111"/>
    <mergeCell ref="F111:G111"/>
    <mergeCell ref="I111:K111"/>
    <mergeCell ref="A112:C112"/>
    <mergeCell ref="D112:E112"/>
    <mergeCell ref="F112:G112"/>
    <mergeCell ref="I112:K112"/>
    <mergeCell ref="D109:E109"/>
    <mergeCell ref="F109:G109"/>
    <mergeCell ref="A110:C110"/>
    <mergeCell ref="D110:E110"/>
    <mergeCell ref="F110:G110"/>
    <mergeCell ref="I110:K110"/>
    <mergeCell ref="A115:C115"/>
    <mergeCell ref="D115:E115"/>
    <mergeCell ref="F115:G115"/>
    <mergeCell ref="I115:K115"/>
    <mergeCell ref="A116:C116"/>
    <mergeCell ref="D116:E116"/>
    <mergeCell ref="F116:G116"/>
    <mergeCell ref="A113:C113"/>
    <mergeCell ref="D113:E113"/>
    <mergeCell ref="F113:G113"/>
    <mergeCell ref="I113:K113"/>
    <mergeCell ref="A114:C114"/>
    <mergeCell ref="D114:E114"/>
    <mergeCell ref="F114:G114"/>
    <mergeCell ref="I114:K114"/>
    <mergeCell ref="A122:C122"/>
    <mergeCell ref="D122:E122"/>
    <mergeCell ref="F122:G122"/>
    <mergeCell ref="I122:K123"/>
    <mergeCell ref="A117:C117"/>
    <mergeCell ref="D117:E117"/>
    <mergeCell ref="F117:G117"/>
    <mergeCell ref="A118:C118"/>
    <mergeCell ref="D118:E118"/>
    <mergeCell ref="F118:G118"/>
    <mergeCell ref="I118:K118"/>
    <mergeCell ref="I116:K117"/>
    <mergeCell ref="A119:C119"/>
    <mergeCell ref="D119:E119"/>
    <mergeCell ref="F119:G119"/>
    <mergeCell ref="I119:K119"/>
    <mergeCell ref="A120:C120"/>
    <mergeCell ref="D120:E120"/>
    <mergeCell ref="F120:G120"/>
    <mergeCell ref="I120:K120"/>
    <mergeCell ref="F121:G121"/>
    <mergeCell ref="I121:K121"/>
    <mergeCell ref="A123:C123"/>
    <mergeCell ref="D123:E123"/>
    <mergeCell ref="F123:G123"/>
    <mergeCell ref="A124:C124"/>
    <mergeCell ref="D124:E124"/>
    <mergeCell ref="F124:G124"/>
    <mergeCell ref="I124:K124"/>
    <mergeCell ref="A129:C129"/>
    <mergeCell ref="D129:E129"/>
    <mergeCell ref="A125:C125"/>
    <mergeCell ref="D125:E125"/>
    <mergeCell ref="F125:G125"/>
    <mergeCell ref="I125:K126"/>
    <mergeCell ref="A126:C126"/>
    <mergeCell ref="D126:E126"/>
    <mergeCell ref="F126:G126"/>
    <mergeCell ref="A127:C127"/>
    <mergeCell ref="D127:E127"/>
    <mergeCell ref="F127:G127"/>
    <mergeCell ref="I127:K127"/>
    <mergeCell ref="A128:C128"/>
    <mergeCell ref="D128:E128"/>
    <mergeCell ref="F128:G128"/>
    <mergeCell ref="I128:K128"/>
    <mergeCell ref="F129:G129"/>
    <mergeCell ref="I129:K129"/>
    <mergeCell ref="I130:K134"/>
    <mergeCell ref="A131:C131"/>
    <mergeCell ref="D131:E131"/>
    <mergeCell ref="A132:C132"/>
    <mergeCell ref="D132:E132"/>
    <mergeCell ref="F132:G132"/>
    <mergeCell ref="A134:C134"/>
    <mergeCell ref="D134:E134"/>
    <mergeCell ref="F134:G134"/>
    <mergeCell ref="A133:C133"/>
    <mergeCell ref="D133:E133"/>
    <mergeCell ref="F133:G133"/>
    <mergeCell ref="F131:G131"/>
    <mergeCell ref="A130:C130"/>
    <mergeCell ref="D130:E130"/>
    <mergeCell ref="F130:G130"/>
    <mergeCell ref="I135:K135"/>
    <mergeCell ref="A138:K138"/>
    <mergeCell ref="A139:K139"/>
    <mergeCell ref="A140:C140"/>
    <mergeCell ref="D140:E140"/>
    <mergeCell ref="F140:G140"/>
    <mergeCell ref="I140:K140"/>
    <mergeCell ref="A135:C135"/>
    <mergeCell ref="D135:E135"/>
    <mergeCell ref="F135:G135"/>
    <mergeCell ref="A144:C144"/>
    <mergeCell ref="D144:E144"/>
    <mergeCell ref="F144:G144"/>
    <mergeCell ref="I144:K144"/>
    <mergeCell ref="A141:C141"/>
    <mergeCell ref="D141:E141"/>
    <mergeCell ref="F141:G141"/>
    <mergeCell ref="I141:K141"/>
    <mergeCell ref="A142:C142"/>
    <mergeCell ref="D142:E142"/>
    <mergeCell ref="F142:G142"/>
    <mergeCell ref="I142:K142"/>
    <mergeCell ref="A143:C143"/>
    <mergeCell ref="D143:E143"/>
    <mergeCell ref="F143:G143"/>
    <mergeCell ref="I143:K143"/>
    <mergeCell ref="A164:K164"/>
    <mergeCell ref="A165:K165"/>
    <mergeCell ref="I74:K75"/>
    <mergeCell ref="A89:C89"/>
    <mergeCell ref="D89:E89"/>
    <mergeCell ref="F89:G89"/>
    <mergeCell ref="I89:K89"/>
    <mergeCell ref="A121:C121"/>
    <mergeCell ref="A156:K156"/>
    <mergeCell ref="A157:K157"/>
    <mergeCell ref="A158:K158"/>
    <mergeCell ref="A159:K159"/>
    <mergeCell ref="A160:K160"/>
    <mergeCell ref="A161:K161"/>
    <mergeCell ref="A152:C152"/>
    <mergeCell ref="D152:E152"/>
    <mergeCell ref="F152:G152"/>
    <mergeCell ref="I152:K152"/>
    <mergeCell ref="A153:K153"/>
    <mergeCell ref="A154:K154"/>
    <mergeCell ref="A147:C147"/>
    <mergeCell ref="D147:E147"/>
    <mergeCell ref="F147:G147"/>
    <mergeCell ref="D121:E121"/>
    <mergeCell ref="A162:K162"/>
    <mergeCell ref="A163:K163"/>
    <mergeCell ref="A148:C148"/>
    <mergeCell ref="D148:E148"/>
    <mergeCell ref="F148:G148"/>
    <mergeCell ref="A151:C151"/>
    <mergeCell ref="D151:E151"/>
    <mergeCell ref="F151:G151"/>
    <mergeCell ref="A145:C145"/>
    <mergeCell ref="D145:E145"/>
    <mergeCell ref="F145:G145"/>
    <mergeCell ref="I145:K145"/>
    <mergeCell ref="A146:C146"/>
    <mergeCell ref="D146:E146"/>
    <mergeCell ref="F146:G146"/>
    <mergeCell ref="I146:K146"/>
    <mergeCell ref="I150:K151"/>
    <mergeCell ref="A149:C149"/>
    <mergeCell ref="D149:E149"/>
    <mergeCell ref="F149:G149"/>
    <mergeCell ref="A150:C150"/>
    <mergeCell ref="D150:E150"/>
    <mergeCell ref="F150:G150"/>
    <mergeCell ref="I147:K147"/>
  </mergeCells>
  <pageMargins left="0.70866141732283472" right="0.70866141732283472" top="0.74803149606299213" bottom="0.74803149606299213" header="0.31496062992125984" footer="0.31496062992125984"/>
  <pageSetup paperSize="9" scale="63" fitToHeight="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1"/>
  <sheetViews>
    <sheetView topLeftCell="A144" workbookViewId="0">
      <selection activeCell="D156" sqref="D156:E156"/>
    </sheetView>
  </sheetViews>
  <sheetFormatPr defaultRowHeight="15" x14ac:dyDescent="0.25"/>
  <cols>
    <col min="1" max="1" width="17" customWidth="1"/>
    <col min="2" max="2" width="15.42578125" customWidth="1"/>
    <col min="3" max="3" width="17.85546875" customWidth="1"/>
    <col min="4" max="4" width="10" style="45" bestFit="1" customWidth="1"/>
    <col min="5" max="5" width="10.7109375" style="45" customWidth="1"/>
    <col min="7" max="7" width="10.85546875" customWidth="1"/>
    <col min="8" max="8" width="17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317" t="s">
        <v>0</v>
      </c>
      <c r="B2" s="269"/>
      <c r="C2" s="269"/>
      <c r="D2" s="269"/>
      <c r="E2" s="269"/>
      <c r="F2" s="269"/>
      <c r="G2" s="269"/>
      <c r="H2" s="269"/>
      <c r="I2" s="269"/>
      <c r="J2" s="269"/>
    </row>
    <row r="3" spans="1:10" ht="15.75" x14ac:dyDescent="0.25">
      <c r="A3" s="317" t="s">
        <v>1</v>
      </c>
      <c r="B3" s="269"/>
      <c r="C3" s="269"/>
      <c r="D3" s="269"/>
      <c r="E3" s="269"/>
      <c r="F3" s="269"/>
      <c r="G3" s="269"/>
      <c r="H3" s="269"/>
      <c r="I3" s="269"/>
      <c r="J3" s="269"/>
    </row>
    <row r="4" spans="1:10" ht="15.75" x14ac:dyDescent="0.25">
      <c r="A4" s="317" t="s">
        <v>2</v>
      </c>
      <c r="B4" s="269"/>
      <c r="C4" s="269"/>
      <c r="D4" s="269"/>
      <c r="E4" s="269"/>
      <c r="F4" s="269"/>
      <c r="G4" s="269"/>
      <c r="H4" s="269"/>
      <c r="I4" s="269"/>
      <c r="J4" s="269"/>
    </row>
    <row r="5" spans="1:10" ht="15.75" x14ac:dyDescent="0.25">
      <c r="A5" s="317"/>
      <c r="B5" s="269"/>
      <c r="C5" s="269"/>
      <c r="D5" s="269"/>
      <c r="E5" s="269"/>
      <c r="F5" s="269"/>
      <c r="G5" s="269"/>
      <c r="H5" s="269"/>
      <c r="I5" s="269"/>
    </row>
    <row r="6" spans="1:10" ht="15" customHeight="1" x14ac:dyDescent="0.25">
      <c r="A6" s="404" t="s">
        <v>221</v>
      </c>
      <c r="B6" s="404"/>
      <c r="C6" s="404"/>
      <c r="D6" s="404"/>
      <c r="E6" s="404"/>
      <c r="F6" s="404"/>
      <c r="G6" s="404"/>
      <c r="H6" s="404"/>
      <c r="I6" s="404"/>
      <c r="J6" s="404"/>
    </row>
    <row r="7" spans="1:10" ht="46.5" customHeight="1" x14ac:dyDescent="0.25">
      <c r="A7" s="322" t="s">
        <v>3</v>
      </c>
      <c r="B7" s="323"/>
      <c r="C7" s="323"/>
      <c r="D7" s="323"/>
      <c r="E7" s="323"/>
      <c r="F7" s="323"/>
      <c r="G7" s="323"/>
      <c r="H7" s="323"/>
      <c r="I7" s="323"/>
      <c r="J7" s="269"/>
    </row>
    <row r="8" spans="1:10" ht="7.5" customHeight="1" x14ac:dyDescent="0.25">
      <c r="A8" s="317"/>
      <c r="B8" s="269"/>
      <c r="C8" s="269"/>
      <c r="D8" s="269"/>
      <c r="E8" s="269"/>
      <c r="F8" s="269"/>
      <c r="G8" s="269"/>
      <c r="H8" s="269"/>
      <c r="I8" s="269"/>
    </row>
    <row r="9" spans="1:10" ht="135" customHeight="1" x14ac:dyDescent="0.25">
      <c r="A9" s="322" t="s">
        <v>119</v>
      </c>
      <c r="B9" s="323"/>
      <c r="C9" s="323"/>
      <c r="D9" s="323"/>
      <c r="E9" s="323"/>
      <c r="F9" s="323"/>
      <c r="G9" s="323"/>
      <c r="H9" s="323"/>
      <c r="I9" s="323"/>
      <c r="J9" s="21"/>
    </row>
    <row r="10" spans="1:10" ht="62.25" customHeight="1" x14ac:dyDescent="0.25">
      <c r="A10" s="319" t="s">
        <v>222</v>
      </c>
      <c r="B10" s="320"/>
      <c r="C10" s="320"/>
      <c r="D10" s="320"/>
      <c r="E10" s="320"/>
      <c r="F10" s="320"/>
      <c r="G10" s="320"/>
      <c r="H10" s="320"/>
      <c r="I10" s="320"/>
      <c r="J10" s="321"/>
    </row>
    <row r="11" spans="1:10" ht="15.75" x14ac:dyDescent="0.25">
      <c r="A11" s="297" t="s">
        <v>28</v>
      </c>
      <c r="B11" s="298"/>
      <c r="C11" s="298"/>
      <c r="D11" s="298"/>
      <c r="E11" s="298"/>
      <c r="F11" s="298"/>
      <c r="G11" s="298"/>
      <c r="H11" s="298"/>
      <c r="I11" s="298"/>
      <c r="J11" s="298"/>
    </row>
    <row r="12" spans="1:10" ht="63" customHeight="1" x14ac:dyDescent="0.25">
      <c r="A12" s="257" t="s">
        <v>123</v>
      </c>
      <c r="B12" s="258"/>
      <c r="C12" s="258"/>
      <c r="D12" s="258"/>
      <c r="E12" s="258"/>
      <c r="F12" s="258"/>
      <c r="G12" s="258"/>
      <c r="H12" s="258"/>
      <c r="I12" s="258"/>
      <c r="J12" s="259"/>
    </row>
    <row r="13" spans="1:10" ht="18.75" customHeight="1" x14ac:dyDescent="0.25">
      <c r="A13" s="117"/>
      <c r="B13" s="118"/>
      <c r="C13" s="118"/>
      <c r="D13" s="126"/>
      <c r="E13" s="126"/>
      <c r="F13" s="118"/>
      <c r="G13" s="118"/>
      <c r="H13" s="118"/>
      <c r="I13" s="118"/>
      <c r="J13" s="119"/>
    </row>
    <row r="14" spans="1:10" ht="15.75" x14ac:dyDescent="0.25">
      <c r="A14" s="317" t="s">
        <v>4</v>
      </c>
      <c r="B14" s="269"/>
      <c r="C14" s="269"/>
      <c r="D14" s="269"/>
      <c r="E14" s="269"/>
      <c r="F14" s="269"/>
      <c r="G14" s="269"/>
      <c r="H14" s="269"/>
      <c r="I14" s="269"/>
      <c r="J14" s="269"/>
    </row>
    <row r="15" spans="1:10" ht="15.75" x14ac:dyDescent="0.25">
      <c r="A15" s="302" t="s">
        <v>199</v>
      </c>
      <c r="B15" s="303"/>
      <c r="C15" s="303"/>
      <c r="D15" s="303"/>
      <c r="E15" s="303"/>
      <c r="F15" s="303"/>
      <c r="G15" s="303"/>
      <c r="H15" s="303"/>
      <c r="I15" s="303"/>
      <c r="J15" s="303"/>
    </row>
    <row r="16" spans="1:10" ht="15.75" x14ac:dyDescent="0.25">
      <c r="A16" s="2"/>
      <c r="B16" s="20"/>
      <c r="C16" s="20"/>
      <c r="D16" s="44"/>
      <c r="E16" s="44"/>
      <c r="F16" s="20"/>
      <c r="G16" s="20"/>
      <c r="H16" s="20"/>
      <c r="I16" s="20"/>
      <c r="J16" s="20"/>
    </row>
    <row r="17" spans="1:11" ht="15.75" x14ac:dyDescent="0.25">
      <c r="A17" s="314"/>
      <c r="B17" s="324"/>
      <c r="C17" s="324"/>
      <c r="D17" s="247" t="s">
        <v>21</v>
      </c>
      <c r="E17" s="247"/>
      <c r="F17" s="248" t="s">
        <v>6</v>
      </c>
      <c r="G17" s="248"/>
      <c r="H17" s="314" t="s">
        <v>14</v>
      </c>
      <c r="I17" s="248"/>
      <c r="J17" s="248"/>
    </row>
    <row r="18" spans="1:11" ht="30" customHeight="1" x14ac:dyDescent="0.25">
      <c r="A18" s="305" t="s">
        <v>7</v>
      </c>
      <c r="B18" s="306"/>
      <c r="C18" s="306"/>
      <c r="D18" s="307">
        <v>11974195</v>
      </c>
      <c r="E18" s="307"/>
      <c r="F18" s="308">
        <f>D18+H18</f>
        <v>11974195</v>
      </c>
      <c r="G18" s="308"/>
      <c r="H18" s="400"/>
      <c r="I18" s="401"/>
      <c r="J18" s="401"/>
    </row>
    <row r="19" spans="1:11" x14ac:dyDescent="0.25">
      <c r="A19" s="305" t="s">
        <v>8</v>
      </c>
      <c r="B19" s="306"/>
      <c r="C19" s="306"/>
      <c r="D19" s="307">
        <v>3580734.16</v>
      </c>
      <c r="E19" s="307"/>
      <c r="F19" s="308">
        <f t="shared" ref="F19:F21" si="0">D19+H19</f>
        <v>3580734.16</v>
      </c>
      <c r="G19" s="308"/>
      <c r="H19" s="401"/>
      <c r="I19" s="401"/>
      <c r="J19" s="401"/>
    </row>
    <row r="20" spans="1:11" ht="15.75" x14ac:dyDescent="0.25">
      <c r="A20" s="305" t="s">
        <v>9</v>
      </c>
      <c r="B20" s="306"/>
      <c r="C20" s="306"/>
      <c r="D20" s="307">
        <v>0</v>
      </c>
      <c r="E20" s="307"/>
      <c r="F20" s="308">
        <f t="shared" si="0"/>
        <v>0</v>
      </c>
      <c r="G20" s="308"/>
      <c r="H20" s="400"/>
      <c r="I20" s="401"/>
      <c r="J20" s="401"/>
    </row>
    <row r="21" spans="1:11" ht="30" customHeight="1" x14ac:dyDescent="0.25">
      <c r="A21" s="311" t="s">
        <v>10</v>
      </c>
      <c r="B21" s="312"/>
      <c r="C21" s="313"/>
      <c r="D21" s="307">
        <v>1032017.57</v>
      </c>
      <c r="E21" s="307"/>
      <c r="F21" s="308">
        <f t="shared" si="0"/>
        <v>1179531.5699999998</v>
      </c>
      <c r="G21" s="308"/>
      <c r="H21" s="401">
        <v>147514</v>
      </c>
      <c r="I21" s="401"/>
      <c r="J21" s="401"/>
    </row>
    <row r="22" spans="1:11" ht="15.75" x14ac:dyDescent="0.25">
      <c r="A22" s="314" t="s">
        <v>11</v>
      </c>
      <c r="B22" s="315"/>
      <c r="C22" s="315"/>
      <c r="D22" s="316">
        <f>D18+D19+D20+D21</f>
        <v>16586946.73</v>
      </c>
      <c r="E22" s="316"/>
      <c r="F22" s="299">
        <f>SUM(F18:G21)</f>
        <v>16734460.73</v>
      </c>
      <c r="G22" s="299"/>
      <c r="H22" s="405">
        <f>H18+H19+H20+H21</f>
        <v>147514</v>
      </c>
      <c r="I22" s="403"/>
      <c r="J22" s="403"/>
    </row>
    <row r="23" spans="1:11" ht="15.75" x14ac:dyDescent="0.25">
      <c r="A23" s="17"/>
      <c r="B23" s="18"/>
      <c r="C23" s="18"/>
      <c r="D23" s="46"/>
      <c r="E23" s="46"/>
      <c r="F23" s="37"/>
      <c r="G23" s="37"/>
      <c r="H23" s="19"/>
      <c r="I23" s="9"/>
      <c r="J23" s="9"/>
    </row>
    <row r="24" spans="1:11" ht="15.75" x14ac:dyDescent="0.25">
      <c r="A24" s="302" t="s">
        <v>200</v>
      </c>
      <c r="B24" s="303"/>
      <c r="C24" s="303"/>
      <c r="D24" s="303"/>
      <c r="E24" s="303"/>
      <c r="F24" s="303"/>
      <c r="G24" s="303"/>
      <c r="H24" s="303"/>
      <c r="I24" s="303"/>
      <c r="J24" s="303"/>
    </row>
    <row r="25" spans="1:11" ht="9" customHeight="1" x14ac:dyDescent="0.25">
      <c r="A25" s="121"/>
      <c r="B25" s="121"/>
      <c r="C25" s="121"/>
      <c r="D25" s="44"/>
      <c r="E25" s="44"/>
      <c r="F25" s="121"/>
      <c r="G25" s="121"/>
      <c r="H25" s="121"/>
      <c r="I25" s="121"/>
      <c r="J25" s="121"/>
    </row>
    <row r="26" spans="1:11" x14ac:dyDescent="0.25">
      <c r="A26" s="304" t="s">
        <v>12</v>
      </c>
      <c r="B26" s="304"/>
      <c r="C26" s="304"/>
      <c r="D26" s="304"/>
      <c r="E26" s="304"/>
      <c r="F26" s="304"/>
      <c r="G26" s="304"/>
      <c r="H26" s="304"/>
      <c r="I26" s="304"/>
      <c r="J26" s="304"/>
    </row>
    <row r="27" spans="1:11" ht="10.5" customHeight="1" x14ac:dyDescent="0.25">
      <c r="A27" s="123"/>
      <c r="B27" s="123"/>
      <c r="C27" s="123"/>
      <c r="D27" s="47"/>
      <c r="E27" s="47"/>
      <c r="F27" s="123"/>
      <c r="G27" s="123"/>
      <c r="H27" s="123"/>
      <c r="I27" s="123"/>
      <c r="J27" s="123"/>
    </row>
    <row r="28" spans="1:11" s="3" customFormat="1" x14ac:dyDescent="0.25">
      <c r="A28" s="208"/>
      <c r="B28" s="208"/>
      <c r="C28" s="208"/>
      <c r="D28" s="247" t="s">
        <v>21</v>
      </c>
      <c r="E28" s="247"/>
      <c r="F28" s="248" t="s">
        <v>6</v>
      </c>
      <c r="G28" s="248"/>
      <c r="H28" s="116" t="s">
        <v>14</v>
      </c>
      <c r="I28" s="249" t="s">
        <v>13</v>
      </c>
      <c r="J28" s="250"/>
      <c r="K28" s="251"/>
    </row>
    <row r="29" spans="1:11" s="3" customFormat="1" ht="18.75" customHeight="1" x14ac:dyDescent="0.25">
      <c r="A29" s="291" t="s">
        <v>15</v>
      </c>
      <c r="B29" s="291"/>
      <c r="C29" s="291"/>
      <c r="D29" s="210">
        <v>4998564.55</v>
      </c>
      <c r="E29" s="211"/>
      <c r="F29" s="200">
        <f t="shared" ref="F29:F38" si="1">D29+H29</f>
        <v>4998551.24</v>
      </c>
      <c r="G29" s="201"/>
      <c r="H29" s="129">
        <v>-13.31</v>
      </c>
      <c r="I29" s="335" t="s">
        <v>226</v>
      </c>
      <c r="J29" s="363"/>
      <c r="K29" s="364"/>
    </row>
    <row r="30" spans="1:11" s="3" customFormat="1" ht="22.5" customHeight="1" x14ac:dyDescent="0.25">
      <c r="A30" s="197" t="s">
        <v>16</v>
      </c>
      <c r="B30" s="198"/>
      <c r="C30" s="199"/>
      <c r="D30" s="210">
        <v>1509566.49</v>
      </c>
      <c r="E30" s="211"/>
      <c r="F30" s="200">
        <f t="shared" si="1"/>
        <v>1509562.48</v>
      </c>
      <c r="G30" s="201"/>
      <c r="H30" s="129">
        <v>-4.01</v>
      </c>
      <c r="I30" s="341"/>
      <c r="J30" s="342"/>
      <c r="K30" s="343"/>
    </row>
    <row r="31" spans="1:11" s="3" customFormat="1" ht="30" customHeight="1" x14ac:dyDescent="0.25">
      <c r="A31" s="197" t="s">
        <v>124</v>
      </c>
      <c r="B31" s="198"/>
      <c r="C31" s="199"/>
      <c r="D31" s="210">
        <v>8364.5400000000009</v>
      </c>
      <c r="E31" s="211"/>
      <c r="F31" s="200">
        <f t="shared" si="1"/>
        <v>8364.5400000000009</v>
      </c>
      <c r="G31" s="201"/>
      <c r="H31" s="124"/>
      <c r="I31" s="341"/>
      <c r="J31" s="342"/>
      <c r="K31" s="343"/>
    </row>
    <row r="32" spans="1:11" ht="16.5" customHeight="1" x14ac:dyDescent="0.25">
      <c r="A32" s="197" t="s">
        <v>25</v>
      </c>
      <c r="B32" s="198"/>
      <c r="C32" s="199"/>
      <c r="D32" s="210">
        <f>D33</f>
        <v>848</v>
      </c>
      <c r="E32" s="235"/>
      <c r="F32" s="200">
        <f t="shared" si="1"/>
        <v>848</v>
      </c>
      <c r="G32" s="236"/>
      <c r="H32" s="125"/>
      <c r="I32" s="188"/>
      <c r="J32" s="189"/>
      <c r="K32" s="190"/>
    </row>
    <row r="33" spans="1:11" ht="16.5" customHeight="1" x14ac:dyDescent="0.25">
      <c r="A33" s="181" t="s">
        <v>152</v>
      </c>
      <c r="B33" s="182"/>
      <c r="C33" s="183"/>
      <c r="D33" s="359">
        <v>848</v>
      </c>
      <c r="E33" s="360"/>
      <c r="F33" s="361">
        <f>D33+H33</f>
        <v>848</v>
      </c>
      <c r="G33" s="387"/>
      <c r="H33" s="78"/>
      <c r="I33" s="212"/>
      <c r="J33" s="213"/>
      <c r="K33" s="214"/>
    </row>
    <row r="34" spans="1:11" s="3" customFormat="1" ht="16.5" customHeight="1" x14ac:dyDescent="0.25">
      <c r="A34" s="291" t="s">
        <v>18</v>
      </c>
      <c r="B34" s="291"/>
      <c r="C34" s="291"/>
      <c r="D34" s="210">
        <f>SUM(D35:E38)</f>
        <v>26460</v>
      </c>
      <c r="E34" s="211"/>
      <c r="F34" s="200">
        <f t="shared" si="1"/>
        <v>28860</v>
      </c>
      <c r="G34" s="201"/>
      <c r="H34" s="125">
        <f>SUM(H35:H38)</f>
        <v>2400</v>
      </c>
      <c r="I34" s="212"/>
      <c r="J34" s="213"/>
      <c r="K34" s="214"/>
    </row>
    <row r="35" spans="1:11" s="3" customFormat="1" ht="18.75" customHeight="1" x14ac:dyDescent="0.25">
      <c r="A35" s="292" t="s">
        <v>155</v>
      </c>
      <c r="B35" s="293"/>
      <c r="C35" s="187"/>
      <c r="D35" s="359">
        <v>20400</v>
      </c>
      <c r="E35" s="360"/>
      <c r="F35" s="361">
        <f t="shared" si="1"/>
        <v>20400</v>
      </c>
      <c r="G35" s="362"/>
      <c r="H35" s="78"/>
      <c r="I35" s="290"/>
      <c r="J35" s="290"/>
      <c r="K35" s="290"/>
    </row>
    <row r="36" spans="1:11" s="3" customFormat="1" ht="18.75" customHeight="1" x14ac:dyDescent="0.25">
      <c r="A36" s="292" t="s">
        <v>156</v>
      </c>
      <c r="B36" s="293"/>
      <c r="C36" s="187"/>
      <c r="D36" s="359">
        <v>3672</v>
      </c>
      <c r="E36" s="360"/>
      <c r="F36" s="361">
        <f t="shared" si="1"/>
        <v>3672</v>
      </c>
      <c r="G36" s="362"/>
      <c r="H36" s="78"/>
      <c r="I36" s="290"/>
      <c r="J36" s="290"/>
      <c r="K36" s="290"/>
    </row>
    <row r="37" spans="1:11" s="3" customFormat="1" ht="16.5" customHeight="1" x14ac:dyDescent="0.25">
      <c r="A37" s="181" t="s">
        <v>77</v>
      </c>
      <c r="B37" s="266"/>
      <c r="C37" s="267"/>
      <c r="D37" s="359">
        <v>288</v>
      </c>
      <c r="E37" s="360"/>
      <c r="F37" s="361">
        <f t="shared" si="1"/>
        <v>288</v>
      </c>
      <c r="G37" s="362"/>
      <c r="H37" s="78"/>
      <c r="I37" s="212"/>
      <c r="J37" s="213"/>
      <c r="K37" s="214"/>
    </row>
    <row r="38" spans="1:11" s="3" customFormat="1" ht="38.25" customHeight="1" x14ac:dyDescent="0.25">
      <c r="A38" s="181" t="s">
        <v>228</v>
      </c>
      <c r="B38" s="266"/>
      <c r="C38" s="267"/>
      <c r="D38" s="359">
        <v>2100</v>
      </c>
      <c r="E38" s="360"/>
      <c r="F38" s="361">
        <f t="shared" si="1"/>
        <v>4500</v>
      </c>
      <c r="G38" s="362"/>
      <c r="H38" s="78">
        <v>2400</v>
      </c>
      <c r="I38" s="212" t="s">
        <v>154</v>
      </c>
      <c r="J38" s="213"/>
      <c r="K38" s="214"/>
    </row>
    <row r="39" spans="1:11" s="3" customFormat="1" ht="16.5" customHeight="1" x14ac:dyDescent="0.25">
      <c r="A39" s="197" t="s">
        <v>17</v>
      </c>
      <c r="B39" s="198"/>
      <c r="C39" s="199"/>
      <c r="D39" s="210">
        <f>SUM(D41:E44)</f>
        <v>702365.09</v>
      </c>
      <c r="E39" s="211"/>
      <c r="F39" s="200">
        <f t="shared" ref="F39:F44" si="2">H39+D39</f>
        <v>700058.57</v>
      </c>
      <c r="G39" s="201"/>
      <c r="H39" s="125">
        <f>SUM(H41:H44)</f>
        <v>-2306.52</v>
      </c>
      <c r="I39" s="290"/>
      <c r="J39" s="290"/>
      <c r="K39" s="290"/>
    </row>
    <row r="40" spans="1:11" s="3" customFormat="1" ht="16.5" customHeight="1" x14ac:dyDescent="0.25">
      <c r="A40" s="218" t="s">
        <v>81</v>
      </c>
      <c r="B40" s="182"/>
      <c r="C40" s="183"/>
      <c r="D40" s="219">
        <f>D42+D41</f>
        <v>668300</v>
      </c>
      <c r="E40" s="220"/>
      <c r="F40" s="221">
        <f t="shared" si="2"/>
        <v>668300</v>
      </c>
      <c r="G40" s="222"/>
      <c r="H40" s="125"/>
      <c r="I40" s="188"/>
      <c r="J40" s="189"/>
      <c r="K40" s="190"/>
    </row>
    <row r="41" spans="1:11" s="3" customFormat="1" ht="16.5" customHeight="1" x14ac:dyDescent="0.25">
      <c r="A41" s="181" t="s">
        <v>79</v>
      </c>
      <c r="B41" s="182"/>
      <c r="C41" s="183"/>
      <c r="D41" s="359">
        <v>297500</v>
      </c>
      <c r="E41" s="360"/>
      <c r="F41" s="361">
        <f t="shared" si="2"/>
        <v>297500</v>
      </c>
      <c r="G41" s="362"/>
      <c r="H41" s="125"/>
      <c r="I41" s="188"/>
      <c r="J41" s="189"/>
      <c r="K41" s="190"/>
    </row>
    <row r="42" spans="1:11" s="3" customFormat="1" ht="16.5" customHeight="1" x14ac:dyDescent="0.25">
      <c r="A42" s="181" t="s">
        <v>80</v>
      </c>
      <c r="B42" s="182"/>
      <c r="C42" s="183"/>
      <c r="D42" s="359">
        <v>370800</v>
      </c>
      <c r="E42" s="360"/>
      <c r="F42" s="361">
        <f t="shared" si="2"/>
        <v>370800</v>
      </c>
      <c r="G42" s="362"/>
      <c r="H42" s="125"/>
      <c r="I42" s="188"/>
      <c r="J42" s="189"/>
      <c r="K42" s="190"/>
    </row>
    <row r="43" spans="1:11" s="3" customFormat="1" ht="39" customHeight="1" x14ac:dyDescent="0.25">
      <c r="A43" s="181" t="s">
        <v>201</v>
      </c>
      <c r="B43" s="182"/>
      <c r="C43" s="183"/>
      <c r="D43" s="359">
        <v>8640.6</v>
      </c>
      <c r="E43" s="360"/>
      <c r="F43" s="361">
        <f t="shared" si="2"/>
        <v>6334.08</v>
      </c>
      <c r="G43" s="362"/>
      <c r="H43" s="78">
        <v>-2306.52</v>
      </c>
      <c r="I43" s="212" t="s">
        <v>179</v>
      </c>
      <c r="J43" s="213"/>
      <c r="K43" s="214"/>
    </row>
    <row r="44" spans="1:11" s="3" customFormat="1" ht="27.75" customHeight="1" x14ac:dyDescent="0.25">
      <c r="A44" s="181" t="s">
        <v>83</v>
      </c>
      <c r="B44" s="182"/>
      <c r="C44" s="183"/>
      <c r="D44" s="359">
        <v>25424.49</v>
      </c>
      <c r="E44" s="360"/>
      <c r="F44" s="361">
        <f t="shared" si="2"/>
        <v>25424.49</v>
      </c>
      <c r="G44" s="362"/>
      <c r="H44" s="78"/>
      <c r="I44" s="212"/>
      <c r="J44" s="213"/>
      <c r="K44" s="214"/>
    </row>
    <row r="45" spans="1:11" s="3" customFormat="1" ht="16.5" customHeight="1" x14ac:dyDescent="0.25">
      <c r="A45" s="197" t="s">
        <v>19</v>
      </c>
      <c r="B45" s="198"/>
      <c r="C45" s="199"/>
      <c r="D45" s="210">
        <f>SUM(D46:E58)</f>
        <v>495192.2</v>
      </c>
      <c r="E45" s="211"/>
      <c r="F45" s="200">
        <f>D45+H45</f>
        <v>495192.2</v>
      </c>
      <c r="G45" s="201"/>
      <c r="H45" s="125">
        <f>SUM(H47:H58)</f>
        <v>0</v>
      </c>
      <c r="I45" s="226"/>
      <c r="J45" s="227"/>
      <c r="K45" s="228"/>
    </row>
    <row r="46" spans="1:11" s="3" customFormat="1" ht="55.5" customHeight="1" x14ac:dyDescent="0.25">
      <c r="A46" s="181" t="s">
        <v>146</v>
      </c>
      <c r="B46" s="182"/>
      <c r="C46" s="183"/>
      <c r="D46" s="359">
        <v>95000</v>
      </c>
      <c r="E46" s="360"/>
      <c r="F46" s="361">
        <f t="shared" ref="F46:F58" si="3">D46+H46</f>
        <v>95000</v>
      </c>
      <c r="G46" s="362"/>
      <c r="H46" s="80"/>
      <c r="I46" s="212"/>
      <c r="J46" s="213"/>
      <c r="K46" s="214"/>
    </row>
    <row r="47" spans="1:11" s="3" customFormat="1" ht="54.75" customHeight="1" x14ac:dyDescent="0.25">
      <c r="A47" s="181" t="s">
        <v>85</v>
      </c>
      <c r="B47" s="182"/>
      <c r="C47" s="183"/>
      <c r="D47" s="359">
        <v>38250</v>
      </c>
      <c r="E47" s="360"/>
      <c r="F47" s="361">
        <f t="shared" si="3"/>
        <v>38250</v>
      </c>
      <c r="G47" s="362"/>
      <c r="H47" s="80"/>
      <c r="I47" s="212"/>
      <c r="J47" s="213"/>
      <c r="K47" s="214"/>
    </row>
    <row r="48" spans="1:11" s="3" customFormat="1" ht="16.5" customHeight="1" x14ac:dyDescent="0.25">
      <c r="A48" s="181" t="s">
        <v>22</v>
      </c>
      <c r="B48" s="182"/>
      <c r="C48" s="183"/>
      <c r="D48" s="359">
        <v>1400</v>
      </c>
      <c r="E48" s="360"/>
      <c r="F48" s="361">
        <f t="shared" si="3"/>
        <v>1400</v>
      </c>
      <c r="G48" s="362"/>
      <c r="H48" s="80"/>
      <c r="I48" s="212"/>
      <c r="J48" s="213"/>
      <c r="K48" s="214"/>
    </row>
    <row r="49" spans="1:11" s="3" customFormat="1" ht="60.75" customHeight="1" x14ac:dyDescent="0.25">
      <c r="A49" s="181" t="s">
        <v>34</v>
      </c>
      <c r="B49" s="182"/>
      <c r="C49" s="183"/>
      <c r="D49" s="359">
        <v>214237.2</v>
      </c>
      <c r="E49" s="360"/>
      <c r="F49" s="361">
        <f t="shared" si="3"/>
        <v>214237.2</v>
      </c>
      <c r="G49" s="362"/>
      <c r="H49" s="78"/>
      <c r="I49" s="212"/>
      <c r="J49" s="213"/>
      <c r="K49" s="214"/>
    </row>
    <row r="50" spans="1:11" s="3" customFormat="1" ht="16.5" customHeight="1" x14ac:dyDescent="0.25">
      <c r="A50" s="181" t="s">
        <v>88</v>
      </c>
      <c r="B50" s="223"/>
      <c r="C50" s="224"/>
      <c r="D50" s="359">
        <v>11544</v>
      </c>
      <c r="E50" s="397"/>
      <c r="F50" s="361">
        <f t="shared" si="3"/>
        <v>11544</v>
      </c>
      <c r="G50" s="362"/>
      <c r="H50" s="80"/>
      <c r="I50" s="212"/>
      <c r="J50" s="213"/>
      <c r="K50" s="214"/>
    </row>
    <row r="51" spans="1:11" s="3" customFormat="1" ht="16.5" customHeight="1" x14ac:dyDescent="0.25">
      <c r="A51" s="181" t="s">
        <v>86</v>
      </c>
      <c r="B51" s="182"/>
      <c r="C51" s="183"/>
      <c r="D51" s="359">
        <v>71500</v>
      </c>
      <c r="E51" s="360"/>
      <c r="F51" s="361">
        <f t="shared" si="3"/>
        <v>71500</v>
      </c>
      <c r="G51" s="362"/>
      <c r="H51" s="78"/>
      <c r="I51" s="212"/>
      <c r="J51" s="213"/>
      <c r="K51" s="214"/>
    </row>
    <row r="52" spans="1:11" s="3" customFormat="1" ht="16.5" customHeight="1" x14ac:dyDescent="0.25">
      <c r="A52" s="181" t="s">
        <v>87</v>
      </c>
      <c r="B52" s="182"/>
      <c r="C52" s="183"/>
      <c r="D52" s="359">
        <v>14250</v>
      </c>
      <c r="E52" s="360"/>
      <c r="F52" s="361">
        <f t="shared" si="3"/>
        <v>14250</v>
      </c>
      <c r="G52" s="362"/>
      <c r="H52" s="78"/>
      <c r="I52" s="212"/>
      <c r="J52" s="213"/>
      <c r="K52" s="214"/>
    </row>
    <row r="53" spans="1:11" s="3" customFormat="1" ht="37.5" customHeight="1" x14ac:dyDescent="0.25">
      <c r="A53" s="181" t="s">
        <v>48</v>
      </c>
      <c r="B53" s="182"/>
      <c r="C53" s="183"/>
      <c r="D53" s="359">
        <v>10000</v>
      </c>
      <c r="E53" s="360"/>
      <c r="F53" s="361">
        <f t="shared" si="3"/>
        <v>10000</v>
      </c>
      <c r="G53" s="362"/>
      <c r="H53" s="80"/>
      <c r="I53" s="226"/>
      <c r="J53" s="227"/>
      <c r="K53" s="228"/>
    </row>
    <row r="54" spans="1:11" s="3" customFormat="1" ht="16.5" customHeight="1" x14ac:dyDescent="0.25">
      <c r="A54" s="181" t="s">
        <v>23</v>
      </c>
      <c r="B54" s="182"/>
      <c r="C54" s="183"/>
      <c r="D54" s="359">
        <v>15000</v>
      </c>
      <c r="E54" s="360"/>
      <c r="F54" s="361">
        <f t="shared" si="3"/>
        <v>15000</v>
      </c>
      <c r="G54" s="362"/>
      <c r="H54" s="80"/>
      <c r="I54" s="226"/>
      <c r="J54" s="227"/>
      <c r="K54" s="228"/>
    </row>
    <row r="55" spans="1:11" s="3" customFormat="1" ht="16.5" customHeight="1" x14ac:dyDescent="0.25">
      <c r="A55" s="181" t="s">
        <v>56</v>
      </c>
      <c r="B55" s="182"/>
      <c r="C55" s="183"/>
      <c r="D55" s="359">
        <v>5000</v>
      </c>
      <c r="E55" s="360"/>
      <c r="F55" s="361">
        <f t="shared" si="3"/>
        <v>5000</v>
      </c>
      <c r="G55" s="362"/>
      <c r="H55" s="80"/>
      <c r="I55" s="212"/>
      <c r="J55" s="213"/>
      <c r="K55" s="214"/>
    </row>
    <row r="56" spans="1:11" s="3" customFormat="1" ht="16.5" customHeight="1" x14ac:dyDescent="0.25">
      <c r="A56" s="181" t="s">
        <v>30</v>
      </c>
      <c r="B56" s="223"/>
      <c r="C56" s="224"/>
      <c r="D56" s="359">
        <v>2400</v>
      </c>
      <c r="E56" s="397"/>
      <c r="F56" s="361">
        <f t="shared" si="3"/>
        <v>2400</v>
      </c>
      <c r="G56" s="362"/>
      <c r="H56" s="80"/>
      <c r="I56" s="212"/>
      <c r="J56" s="213"/>
      <c r="K56" s="214"/>
    </row>
    <row r="57" spans="1:11" s="3" customFormat="1" ht="16.5" customHeight="1" x14ac:dyDescent="0.25">
      <c r="A57" s="181" t="s">
        <v>147</v>
      </c>
      <c r="B57" s="223"/>
      <c r="C57" s="224"/>
      <c r="D57" s="359">
        <f>14*500</f>
        <v>7000</v>
      </c>
      <c r="E57" s="397"/>
      <c r="F57" s="361">
        <f t="shared" si="3"/>
        <v>7000</v>
      </c>
      <c r="G57" s="362"/>
      <c r="H57" s="80"/>
      <c r="I57" s="226"/>
      <c r="J57" s="227"/>
      <c r="K57" s="228"/>
    </row>
    <row r="58" spans="1:11" s="3" customFormat="1" ht="30" customHeight="1" x14ac:dyDescent="0.25">
      <c r="A58" s="181" t="s">
        <v>148</v>
      </c>
      <c r="B58" s="223"/>
      <c r="C58" s="224"/>
      <c r="D58" s="359">
        <v>9611</v>
      </c>
      <c r="E58" s="397"/>
      <c r="F58" s="361">
        <f t="shared" si="3"/>
        <v>9611</v>
      </c>
      <c r="G58" s="362"/>
      <c r="H58" s="80"/>
      <c r="I58" s="226"/>
      <c r="J58" s="227"/>
      <c r="K58" s="228"/>
    </row>
    <row r="59" spans="1:11" s="3" customFormat="1" ht="16.5" customHeight="1" x14ac:dyDescent="0.25">
      <c r="A59" s="197" t="s">
        <v>20</v>
      </c>
      <c r="B59" s="198"/>
      <c r="C59" s="199"/>
      <c r="D59" s="210">
        <f>SUM(D60:E70)</f>
        <v>3540146.04</v>
      </c>
      <c r="E59" s="211"/>
      <c r="F59" s="200">
        <f>SUM(F60:G70)</f>
        <v>3540146.04</v>
      </c>
      <c r="G59" s="201"/>
      <c r="H59" s="125">
        <f>SUM(H60:H70)</f>
        <v>0</v>
      </c>
      <c r="I59" s="396"/>
      <c r="J59" s="396"/>
      <c r="K59" s="396"/>
    </row>
    <row r="60" spans="1:11" s="3" customFormat="1" ht="27.75" customHeight="1" x14ac:dyDescent="0.25">
      <c r="A60" s="181" t="s">
        <v>49</v>
      </c>
      <c r="B60" s="182"/>
      <c r="C60" s="183"/>
      <c r="D60" s="392">
        <v>9216</v>
      </c>
      <c r="E60" s="393"/>
      <c r="F60" s="394">
        <f t="shared" ref="F60:F81" si="4">D60+H60</f>
        <v>9216</v>
      </c>
      <c r="G60" s="395"/>
      <c r="H60" s="81"/>
      <c r="I60" s="212"/>
      <c r="J60" s="213"/>
      <c r="K60" s="214"/>
    </row>
    <row r="61" spans="1:11" s="3" customFormat="1" ht="16.5" customHeight="1" x14ac:dyDescent="0.25">
      <c r="A61" s="181" t="s">
        <v>31</v>
      </c>
      <c r="B61" s="182"/>
      <c r="C61" s="183"/>
      <c r="D61" s="392">
        <v>21926.28</v>
      </c>
      <c r="E61" s="393"/>
      <c r="F61" s="394">
        <f t="shared" si="4"/>
        <v>21926.28</v>
      </c>
      <c r="G61" s="395"/>
      <c r="H61" s="82"/>
      <c r="I61" s="283"/>
      <c r="J61" s="284"/>
      <c r="K61" s="285"/>
    </row>
    <row r="62" spans="1:11" s="3" customFormat="1" ht="63" customHeight="1" x14ac:dyDescent="0.25">
      <c r="A62" s="181" t="s">
        <v>44</v>
      </c>
      <c r="B62" s="182"/>
      <c r="C62" s="183"/>
      <c r="D62" s="392">
        <v>30000</v>
      </c>
      <c r="E62" s="393"/>
      <c r="F62" s="394">
        <f t="shared" si="4"/>
        <v>30000</v>
      </c>
      <c r="G62" s="395"/>
      <c r="H62" s="81"/>
      <c r="I62" s="188"/>
      <c r="J62" s="189"/>
      <c r="K62" s="190"/>
    </row>
    <row r="63" spans="1:11" s="3" customFormat="1" ht="27" customHeight="1" x14ac:dyDescent="0.25">
      <c r="A63" s="181" t="s">
        <v>178</v>
      </c>
      <c r="B63" s="182"/>
      <c r="C63" s="183"/>
      <c r="D63" s="392">
        <v>30543.360000000001</v>
      </c>
      <c r="E63" s="393"/>
      <c r="F63" s="394">
        <f t="shared" si="4"/>
        <v>30543.360000000001</v>
      </c>
      <c r="G63" s="395"/>
      <c r="H63" s="81"/>
      <c r="I63" s="212"/>
      <c r="J63" s="213"/>
      <c r="K63" s="214"/>
    </row>
    <row r="64" spans="1:11" s="3" customFormat="1" ht="16.5" customHeight="1" x14ac:dyDescent="0.25">
      <c r="A64" s="181" t="s">
        <v>45</v>
      </c>
      <c r="B64" s="182"/>
      <c r="C64" s="183"/>
      <c r="D64" s="392">
        <v>331200</v>
      </c>
      <c r="E64" s="393"/>
      <c r="F64" s="394">
        <f t="shared" si="4"/>
        <v>331200</v>
      </c>
      <c r="G64" s="395"/>
      <c r="H64" s="82"/>
      <c r="I64" s="212"/>
      <c r="J64" s="213"/>
      <c r="K64" s="214"/>
    </row>
    <row r="65" spans="1:11" s="3" customFormat="1" ht="16.5" customHeight="1" x14ac:dyDescent="0.25">
      <c r="A65" s="181" t="s">
        <v>50</v>
      </c>
      <c r="B65" s="182"/>
      <c r="C65" s="183"/>
      <c r="D65" s="392">
        <v>10320</v>
      </c>
      <c r="E65" s="393"/>
      <c r="F65" s="394">
        <f t="shared" si="4"/>
        <v>10320</v>
      </c>
      <c r="G65" s="395"/>
      <c r="H65" s="86"/>
      <c r="I65" s="212"/>
      <c r="J65" s="213"/>
      <c r="K65" s="214"/>
    </row>
    <row r="66" spans="1:11" s="3" customFormat="1" ht="16.5" customHeight="1" x14ac:dyDescent="0.25">
      <c r="A66" s="181" t="s">
        <v>57</v>
      </c>
      <c r="B66" s="182"/>
      <c r="C66" s="183"/>
      <c r="D66" s="392">
        <v>27800</v>
      </c>
      <c r="E66" s="393"/>
      <c r="F66" s="394">
        <f t="shared" si="4"/>
        <v>27800</v>
      </c>
      <c r="G66" s="395"/>
      <c r="H66" s="86"/>
      <c r="I66" s="212"/>
      <c r="J66" s="213"/>
      <c r="K66" s="214"/>
    </row>
    <row r="67" spans="1:11" s="3" customFormat="1" ht="16.5" customHeight="1" x14ac:dyDescent="0.25">
      <c r="A67" s="181" t="s">
        <v>51</v>
      </c>
      <c r="B67" s="182"/>
      <c r="C67" s="183"/>
      <c r="D67" s="392">
        <v>57666</v>
      </c>
      <c r="E67" s="393"/>
      <c r="F67" s="394">
        <f t="shared" si="4"/>
        <v>57666</v>
      </c>
      <c r="G67" s="395"/>
      <c r="H67" s="86"/>
      <c r="I67" s="212"/>
      <c r="J67" s="213"/>
      <c r="K67" s="214"/>
    </row>
    <row r="68" spans="1:11" s="3" customFormat="1" ht="16.5" customHeight="1" x14ac:dyDescent="0.25">
      <c r="A68" s="181" t="s">
        <v>61</v>
      </c>
      <c r="B68" s="182"/>
      <c r="C68" s="183"/>
      <c r="D68" s="392">
        <v>19874.400000000001</v>
      </c>
      <c r="E68" s="393"/>
      <c r="F68" s="394">
        <f t="shared" si="4"/>
        <v>19874.400000000001</v>
      </c>
      <c r="G68" s="395"/>
      <c r="H68" s="86"/>
      <c r="I68" s="212"/>
      <c r="J68" s="213"/>
      <c r="K68" s="214"/>
    </row>
    <row r="69" spans="1:11" s="3" customFormat="1" ht="16.5" customHeight="1" x14ac:dyDescent="0.25">
      <c r="A69" s="181" t="s">
        <v>150</v>
      </c>
      <c r="B69" s="182"/>
      <c r="C69" s="183"/>
      <c r="D69" s="392">
        <v>16800</v>
      </c>
      <c r="E69" s="393"/>
      <c r="F69" s="394">
        <f t="shared" si="4"/>
        <v>16800</v>
      </c>
      <c r="G69" s="395"/>
      <c r="H69" s="86"/>
      <c r="I69" s="212"/>
      <c r="J69" s="213"/>
      <c r="K69" s="214"/>
    </row>
    <row r="70" spans="1:11" s="3" customFormat="1" ht="48.75" customHeight="1" x14ac:dyDescent="0.25">
      <c r="A70" s="181" t="s">
        <v>149</v>
      </c>
      <c r="B70" s="182"/>
      <c r="C70" s="183"/>
      <c r="D70" s="392">
        <v>2984800</v>
      </c>
      <c r="E70" s="393"/>
      <c r="F70" s="394">
        <f t="shared" si="4"/>
        <v>2984800</v>
      </c>
      <c r="G70" s="395"/>
      <c r="H70" s="81"/>
      <c r="I70" s="212"/>
      <c r="J70" s="213"/>
      <c r="K70" s="214"/>
    </row>
    <row r="71" spans="1:11" ht="16.5" customHeight="1" x14ac:dyDescent="0.25">
      <c r="A71" s="197" t="s">
        <v>29</v>
      </c>
      <c r="B71" s="198"/>
      <c r="C71" s="199"/>
      <c r="D71" s="210">
        <f>D72</f>
        <v>16800</v>
      </c>
      <c r="E71" s="211"/>
      <c r="F71" s="200">
        <f t="shared" si="4"/>
        <v>11765.6</v>
      </c>
      <c r="G71" s="201"/>
      <c r="H71" s="125">
        <f>SUM(H72:H72)</f>
        <v>-5034.3999999999996</v>
      </c>
      <c r="I71" s="208"/>
      <c r="J71" s="208"/>
      <c r="K71" s="208"/>
    </row>
    <row r="72" spans="1:11" s="3" customFormat="1" ht="53.25" customHeight="1" x14ac:dyDescent="0.25">
      <c r="A72" s="181" t="s">
        <v>202</v>
      </c>
      <c r="B72" s="182"/>
      <c r="C72" s="183"/>
      <c r="D72" s="359">
        <v>16800</v>
      </c>
      <c r="E72" s="360"/>
      <c r="F72" s="361">
        <f t="shared" si="4"/>
        <v>11765.6</v>
      </c>
      <c r="G72" s="362"/>
      <c r="H72" s="78">
        <v>-5034.3999999999996</v>
      </c>
      <c r="I72" s="212" t="s">
        <v>179</v>
      </c>
      <c r="J72" s="213"/>
      <c r="K72" s="214"/>
    </row>
    <row r="73" spans="1:11" s="33" customFormat="1" ht="16.5" customHeight="1" x14ac:dyDescent="0.25">
      <c r="A73" s="232" t="s">
        <v>58</v>
      </c>
      <c r="B73" s="233"/>
      <c r="C73" s="234"/>
      <c r="D73" s="210">
        <f>D74+D75</f>
        <v>23400</v>
      </c>
      <c r="E73" s="211"/>
      <c r="F73" s="200">
        <f t="shared" si="4"/>
        <v>23400</v>
      </c>
      <c r="G73" s="201"/>
      <c r="H73" s="124">
        <f>H74+H75</f>
        <v>0</v>
      </c>
      <c r="I73" s="212"/>
      <c r="J73" s="213"/>
      <c r="K73" s="214"/>
    </row>
    <row r="74" spans="1:11" s="3" customFormat="1" ht="21" customHeight="1" x14ac:dyDescent="0.25">
      <c r="A74" s="181" t="s">
        <v>90</v>
      </c>
      <c r="B74" s="182"/>
      <c r="C74" s="183"/>
      <c r="D74" s="359">
        <v>13700</v>
      </c>
      <c r="E74" s="360"/>
      <c r="F74" s="361">
        <f t="shared" si="4"/>
        <v>13700</v>
      </c>
      <c r="G74" s="362"/>
      <c r="H74" s="78"/>
      <c r="I74" s="432"/>
      <c r="J74" s="433"/>
      <c r="K74" s="434"/>
    </row>
    <row r="75" spans="1:11" s="3" customFormat="1" ht="21" customHeight="1" x14ac:dyDescent="0.25">
      <c r="A75" s="181" t="s">
        <v>91</v>
      </c>
      <c r="B75" s="182"/>
      <c r="C75" s="183"/>
      <c r="D75" s="359">
        <v>9700</v>
      </c>
      <c r="E75" s="360"/>
      <c r="F75" s="361">
        <f t="shared" si="4"/>
        <v>9700</v>
      </c>
      <c r="G75" s="362"/>
      <c r="H75" s="78"/>
      <c r="I75" s="435"/>
      <c r="J75" s="433"/>
      <c r="K75" s="434"/>
    </row>
    <row r="76" spans="1:11" s="33" customFormat="1" ht="36.75" customHeight="1" x14ac:dyDescent="0.25">
      <c r="A76" s="232" t="s">
        <v>32</v>
      </c>
      <c r="B76" s="233"/>
      <c r="C76" s="234"/>
      <c r="D76" s="210">
        <v>10617.42</v>
      </c>
      <c r="E76" s="211"/>
      <c r="F76" s="200">
        <f t="shared" si="4"/>
        <v>10617.42</v>
      </c>
      <c r="G76" s="201"/>
      <c r="H76" s="124"/>
      <c r="I76" s="212"/>
      <c r="J76" s="213"/>
      <c r="K76" s="214"/>
    </row>
    <row r="77" spans="1:11" s="33" customFormat="1" ht="32.25" customHeight="1" x14ac:dyDescent="0.25">
      <c r="A77" s="232" t="s">
        <v>36</v>
      </c>
      <c r="B77" s="243"/>
      <c r="C77" s="244"/>
      <c r="D77" s="210">
        <f>SUM(D78:E81)</f>
        <v>459435</v>
      </c>
      <c r="E77" s="235"/>
      <c r="F77" s="200">
        <f t="shared" si="4"/>
        <v>453706</v>
      </c>
      <c r="G77" s="201"/>
      <c r="H77" s="124">
        <f>SUM(H78:H81)</f>
        <v>-5729</v>
      </c>
      <c r="I77" s="276"/>
      <c r="J77" s="277"/>
      <c r="K77" s="278"/>
    </row>
    <row r="78" spans="1:11" s="3" customFormat="1" ht="37.5" customHeight="1" x14ac:dyDescent="0.25">
      <c r="A78" s="181" t="s">
        <v>92</v>
      </c>
      <c r="B78" s="182"/>
      <c r="C78" s="183"/>
      <c r="D78" s="359">
        <v>1600</v>
      </c>
      <c r="E78" s="360"/>
      <c r="F78" s="361">
        <f t="shared" si="4"/>
        <v>0</v>
      </c>
      <c r="G78" s="362"/>
      <c r="H78" s="78">
        <v>-1600</v>
      </c>
      <c r="I78" s="432" t="s">
        <v>208</v>
      </c>
      <c r="J78" s="438"/>
      <c r="K78" s="439"/>
    </row>
    <row r="79" spans="1:11" s="3" customFormat="1" ht="38.25" customHeight="1" x14ac:dyDescent="0.25">
      <c r="A79" s="181" t="s">
        <v>205</v>
      </c>
      <c r="B79" s="182"/>
      <c r="C79" s="183"/>
      <c r="D79" s="359">
        <f>2*780</f>
        <v>1560</v>
      </c>
      <c r="E79" s="360"/>
      <c r="F79" s="361">
        <f t="shared" si="4"/>
        <v>1120</v>
      </c>
      <c r="G79" s="362"/>
      <c r="H79" s="78">
        <v>-440</v>
      </c>
      <c r="I79" s="212" t="s">
        <v>180</v>
      </c>
      <c r="J79" s="213"/>
      <c r="K79" s="214"/>
    </row>
    <row r="80" spans="1:11" s="3" customFormat="1" ht="42" customHeight="1" x14ac:dyDescent="0.25">
      <c r="A80" s="181" t="s">
        <v>207</v>
      </c>
      <c r="B80" s="182"/>
      <c r="C80" s="183"/>
      <c r="D80" s="359">
        <f>105*55</f>
        <v>5775</v>
      </c>
      <c r="E80" s="360"/>
      <c r="F80" s="361">
        <f t="shared" si="4"/>
        <v>6336</v>
      </c>
      <c r="G80" s="362"/>
      <c r="H80" s="78">
        <v>561</v>
      </c>
      <c r="I80" s="212" t="s">
        <v>223</v>
      </c>
      <c r="J80" s="213"/>
      <c r="K80" s="214"/>
    </row>
    <row r="81" spans="1:11" s="3" customFormat="1" ht="48.75" customHeight="1" x14ac:dyDescent="0.25">
      <c r="A81" s="181" t="s">
        <v>206</v>
      </c>
      <c r="B81" s="182"/>
      <c r="C81" s="183"/>
      <c r="D81" s="359">
        <f>53*8500</f>
        <v>450500</v>
      </c>
      <c r="E81" s="360"/>
      <c r="F81" s="361">
        <f t="shared" si="4"/>
        <v>446250</v>
      </c>
      <c r="G81" s="362"/>
      <c r="H81" s="78">
        <v>-4250</v>
      </c>
      <c r="I81" s="212" t="s">
        <v>204</v>
      </c>
      <c r="J81" s="213"/>
      <c r="K81" s="214"/>
    </row>
    <row r="82" spans="1:11" s="33" customFormat="1" ht="27" customHeight="1" x14ac:dyDescent="0.25">
      <c r="A82" s="232" t="s">
        <v>35</v>
      </c>
      <c r="B82" s="233"/>
      <c r="C82" s="234"/>
      <c r="D82" s="210">
        <f>SUM(D83:E90)</f>
        <v>22545.66</v>
      </c>
      <c r="E82" s="211"/>
      <c r="F82" s="200">
        <f>SUM(F83:G90)</f>
        <v>24599.360000000001</v>
      </c>
      <c r="G82" s="201"/>
      <c r="H82" s="124">
        <f>SUM(H83:H90)</f>
        <v>2053.6999999999998</v>
      </c>
      <c r="I82" s="212"/>
      <c r="J82" s="213"/>
      <c r="K82" s="214"/>
    </row>
    <row r="83" spans="1:11" s="3" customFormat="1" ht="16.5" customHeight="1" x14ac:dyDescent="0.25">
      <c r="A83" s="181" t="s">
        <v>96</v>
      </c>
      <c r="B83" s="182"/>
      <c r="C83" s="183"/>
      <c r="D83" s="359">
        <f>3*1050</f>
        <v>3150</v>
      </c>
      <c r="E83" s="360"/>
      <c r="F83" s="361">
        <f t="shared" ref="F83:F94" si="5">D83+H83</f>
        <v>3150</v>
      </c>
      <c r="G83" s="362"/>
      <c r="H83" s="78"/>
      <c r="I83" s="212"/>
      <c r="J83" s="213"/>
      <c r="K83" s="214"/>
    </row>
    <row r="84" spans="1:11" s="3" customFormat="1" ht="16.5" customHeight="1" x14ac:dyDescent="0.25">
      <c r="A84" s="181" t="s">
        <v>97</v>
      </c>
      <c r="B84" s="182"/>
      <c r="C84" s="183"/>
      <c r="D84" s="359">
        <f>6*600</f>
        <v>3600</v>
      </c>
      <c r="E84" s="360"/>
      <c r="F84" s="361">
        <f t="shared" si="5"/>
        <v>3600</v>
      </c>
      <c r="G84" s="362"/>
      <c r="H84" s="78"/>
      <c r="I84" s="212"/>
      <c r="J84" s="213"/>
      <c r="K84" s="214"/>
    </row>
    <row r="85" spans="1:11" s="3" customFormat="1" ht="16.5" customHeight="1" x14ac:dyDescent="0.25">
      <c r="A85" s="181" t="s">
        <v>98</v>
      </c>
      <c r="B85" s="182"/>
      <c r="C85" s="183"/>
      <c r="D85" s="359">
        <f>5*450</f>
        <v>2250</v>
      </c>
      <c r="E85" s="360"/>
      <c r="F85" s="361">
        <f t="shared" si="5"/>
        <v>2250</v>
      </c>
      <c r="G85" s="362"/>
      <c r="H85" s="78"/>
      <c r="I85" s="212"/>
      <c r="J85" s="213"/>
      <c r="K85" s="214"/>
    </row>
    <row r="86" spans="1:11" s="3" customFormat="1" ht="16.5" customHeight="1" x14ac:dyDescent="0.25">
      <c r="A86" s="181" t="s">
        <v>100</v>
      </c>
      <c r="B86" s="182"/>
      <c r="C86" s="183"/>
      <c r="D86" s="359">
        <f>6*300</f>
        <v>1800</v>
      </c>
      <c r="E86" s="360"/>
      <c r="F86" s="361">
        <f t="shared" si="5"/>
        <v>1800</v>
      </c>
      <c r="G86" s="362"/>
      <c r="H86" s="78"/>
      <c r="I86" s="212"/>
      <c r="J86" s="213"/>
      <c r="K86" s="214"/>
    </row>
    <row r="87" spans="1:11" s="3" customFormat="1" ht="16.5" customHeight="1" x14ac:dyDescent="0.25">
      <c r="A87" s="181" t="s">
        <v>99</v>
      </c>
      <c r="B87" s="182"/>
      <c r="C87" s="183"/>
      <c r="D87" s="359">
        <f>30*120</f>
        <v>3600</v>
      </c>
      <c r="E87" s="360"/>
      <c r="F87" s="361">
        <f t="shared" si="5"/>
        <v>3600</v>
      </c>
      <c r="G87" s="362"/>
      <c r="H87" s="78"/>
      <c r="I87" s="212"/>
      <c r="J87" s="213"/>
      <c r="K87" s="214"/>
    </row>
    <row r="88" spans="1:11" s="3" customFormat="1" ht="36.75" customHeight="1" x14ac:dyDescent="0.25">
      <c r="A88" s="181" t="s">
        <v>203</v>
      </c>
      <c r="B88" s="182"/>
      <c r="C88" s="183"/>
      <c r="D88" s="359">
        <v>1775.66</v>
      </c>
      <c r="E88" s="360"/>
      <c r="F88" s="361">
        <f t="shared" si="5"/>
        <v>3829.3599999999997</v>
      </c>
      <c r="G88" s="362"/>
      <c r="H88" s="78">
        <v>2053.6999999999998</v>
      </c>
      <c r="I88" s="212" t="s">
        <v>194</v>
      </c>
      <c r="J88" s="213"/>
      <c r="K88" s="214"/>
    </row>
    <row r="89" spans="1:11" s="3" customFormat="1" ht="16.5" customHeight="1" x14ac:dyDescent="0.25">
      <c r="A89" s="181" t="s">
        <v>101</v>
      </c>
      <c r="B89" s="182"/>
      <c r="C89" s="183"/>
      <c r="D89" s="359">
        <f>10*527</f>
        <v>5270</v>
      </c>
      <c r="E89" s="360"/>
      <c r="F89" s="361">
        <f t="shared" si="5"/>
        <v>5270</v>
      </c>
      <c r="G89" s="362"/>
      <c r="H89" s="78"/>
      <c r="I89" s="212"/>
      <c r="J89" s="213"/>
      <c r="K89" s="214"/>
    </row>
    <row r="90" spans="1:11" s="3" customFormat="1" ht="19.5" customHeight="1" x14ac:dyDescent="0.25">
      <c r="A90" s="181" t="s">
        <v>192</v>
      </c>
      <c r="B90" s="182"/>
      <c r="C90" s="183"/>
      <c r="D90" s="359">
        <v>1100</v>
      </c>
      <c r="E90" s="360"/>
      <c r="F90" s="361">
        <f t="shared" si="5"/>
        <v>1100</v>
      </c>
      <c r="G90" s="362"/>
      <c r="H90" s="78"/>
      <c r="I90" s="212"/>
      <c r="J90" s="213"/>
      <c r="K90" s="214"/>
    </row>
    <row r="91" spans="1:11" s="33" customFormat="1" ht="34.5" customHeight="1" x14ac:dyDescent="0.25">
      <c r="A91" s="232" t="s">
        <v>33</v>
      </c>
      <c r="B91" s="233"/>
      <c r="C91" s="234"/>
      <c r="D91" s="210">
        <f>SUM(D92:E94)</f>
        <v>159890.01</v>
      </c>
      <c r="E91" s="211"/>
      <c r="F91" s="200">
        <f t="shared" si="5"/>
        <v>168523.55000000002</v>
      </c>
      <c r="G91" s="201"/>
      <c r="H91" s="124">
        <f>SUM(H92:H94)</f>
        <v>8633.5400000000009</v>
      </c>
      <c r="I91" s="212"/>
      <c r="J91" s="213"/>
      <c r="K91" s="214"/>
    </row>
    <row r="92" spans="1:11" s="3" customFormat="1" ht="81" customHeight="1" x14ac:dyDescent="0.25">
      <c r="A92" s="181" t="s">
        <v>136</v>
      </c>
      <c r="B92" s="182"/>
      <c r="C92" s="183"/>
      <c r="D92" s="359">
        <v>49220.01</v>
      </c>
      <c r="E92" s="360"/>
      <c r="F92" s="361">
        <f t="shared" si="5"/>
        <v>44134.200000000004</v>
      </c>
      <c r="G92" s="362"/>
      <c r="H92" s="78">
        <f>322.65-5408.46</f>
        <v>-5085.8100000000004</v>
      </c>
      <c r="I92" s="212" t="s">
        <v>180</v>
      </c>
      <c r="J92" s="213"/>
      <c r="K92" s="214"/>
    </row>
    <row r="93" spans="1:11" s="3" customFormat="1" ht="147" customHeight="1" x14ac:dyDescent="0.25">
      <c r="A93" s="181" t="s">
        <v>137</v>
      </c>
      <c r="B93" s="182"/>
      <c r="C93" s="183"/>
      <c r="D93" s="359">
        <v>93370</v>
      </c>
      <c r="E93" s="360"/>
      <c r="F93" s="361">
        <f t="shared" si="5"/>
        <v>107089.35</v>
      </c>
      <c r="G93" s="362"/>
      <c r="H93" s="78">
        <f>11334.07-6605+8990.28</f>
        <v>13719.35</v>
      </c>
      <c r="I93" s="212" t="s">
        <v>223</v>
      </c>
      <c r="J93" s="213"/>
      <c r="K93" s="214"/>
    </row>
    <row r="94" spans="1:11" s="3" customFormat="1" ht="81.75" customHeight="1" x14ac:dyDescent="0.25">
      <c r="A94" s="181" t="s">
        <v>103</v>
      </c>
      <c r="B94" s="182"/>
      <c r="C94" s="183"/>
      <c r="D94" s="359">
        <v>17300</v>
      </c>
      <c r="E94" s="360"/>
      <c r="F94" s="361">
        <f t="shared" si="5"/>
        <v>17300</v>
      </c>
      <c r="G94" s="362"/>
      <c r="H94" s="78"/>
      <c r="I94" s="212"/>
      <c r="J94" s="213"/>
      <c r="K94" s="214"/>
    </row>
    <row r="95" spans="1:11" s="36" customFormat="1" ht="39" hidden="1" customHeight="1" x14ac:dyDescent="0.25">
      <c r="A95" s="252" t="s">
        <v>37</v>
      </c>
      <c r="B95" s="271"/>
      <c r="C95" s="272"/>
      <c r="D95" s="255"/>
      <c r="E95" s="273"/>
      <c r="F95" s="255"/>
      <c r="G95" s="273"/>
      <c r="H95" s="79"/>
      <c r="I95" s="202"/>
      <c r="J95" s="274"/>
      <c r="K95" s="275"/>
    </row>
    <row r="96" spans="1:11" s="36" customFormat="1" ht="16.5" hidden="1" customHeight="1" x14ac:dyDescent="0.25">
      <c r="A96" s="205" t="s">
        <v>64</v>
      </c>
      <c r="B96" s="206"/>
      <c r="C96" s="207"/>
      <c r="D96" s="359"/>
      <c r="E96" s="360"/>
      <c r="F96" s="359"/>
      <c r="G96" s="360"/>
      <c r="H96" s="79"/>
      <c r="I96" s="202"/>
      <c r="J96" s="203"/>
      <c r="K96" s="204"/>
    </row>
    <row r="97" spans="1:11" s="36" customFormat="1" ht="16.5" hidden="1" customHeight="1" x14ac:dyDescent="0.25">
      <c r="A97" s="205" t="s">
        <v>65</v>
      </c>
      <c r="B97" s="237"/>
      <c r="C97" s="238"/>
      <c r="D97" s="359"/>
      <c r="E97" s="360"/>
      <c r="F97" s="359"/>
      <c r="G97" s="360"/>
      <c r="H97" s="79"/>
      <c r="I97" s="202"/>
      <c r="J97" s="203"/>
      <c r="K97" s="204"/>
    </row>
    <row r="98" spans="1:11" s="36" customFormat="1" ht="16.5" hidden="1" customHeight="1" x14ac:dyDescent="0.25">
      <c r="A98" s="205" t="s">
        <v>66</v>
      </c>
      <c r="B98" s="206"/>
      <c r="C98" s="207"/>
      <c r="D98" s="359"/>
      <c r="E98" s="360"/>
      <c r="F98" s="359"/>
      <c r="G98" s="360"/>
      <c r="H98" s="79"/>
      <c r="I98" s="202"/>
      <c r="J98" s="203"/>
      <c r="K98" s="204"/>
    </row>
    <row r="99" spans="1:11" s="36" customFormat="1" ht="16.5" hidden="1" customHeight="1" x14ac:dyDescent="0.25">
      <c r="A99" s="205" t="s">
        <v>67</v>
      </c>
      <c r="B99" s="206"/>
      <c r="C99" s="207"/>
      <c r="D99" s="359"/>
      <c r="E99" s="360"/>
      <c r="F99" s="359"/>
      <c r="G99" s="360"/>
      <c r="H99" s="79"/>
      <c r="I99" s="202"/>
      <c r="J99" s="203"/>
      <c r="K99" s="204"/>
    </row>
    <row r="100" spans="1:11" s="36" customFormat="1" ht="16.5" hidden="1" customHeight="1" x14ac:dyDescent="0.25">
      <c r="A100" s="205" t="s">
        <v>68</v>
      </c>
      <c r="B100" s="206"/>
      <c r="C100" s="207"/>
      <c r="D100" s="359"/>
      <c r="E100" s="360"/>
      <c r="F100" s="359"/>
      <c r="G100" s="360"/>
      <c r="H100" s="79"/>
      <c r="I100" s="202"/>
      <c r="J100" s="203"/>
      <c r="K100" s="204"/>
    </row>
    <row r="101" spans="1:11" s="36" customFormat="1" ht="16.5" hidden="1" customHeight="1" x14ac:dyDescent="0.25">
      <c r="A101" s="205" t="s">
        <v>55</v>
      </c>
      <c r="B101" s="206"/>
      <c r="C101" s="207"/>
      <c r="D101" s="359"/>
      <c r="E101" s="360"/>
      <c r="F101" s="359"/>
      <c r="G101" s="360"/>
      <c r="H101" s="79"/>
      <c r="I101" s="202"/>
      <c r="J101" s="203"/>
      <c r="K101" s="204"/>
    </row>
    <row r="102" spans="1:11" s="3" customFormat="1" x14ac:dyDescent="0.25">
      <c r="A102" s="229" t="s">
        <v>11</v>
      </c>
      <c r="B102" s="229"/>
      <c r="C102" s="229"/>
      <c r="D102" s="375">
        <f>D29+D30+D31+D32+D34+D39+D45+D59+D71+D73+D76+D77+D82+D91</f>
        <v>11974195</v>
      </c>
      <c r="E102" s="376"/>
      <c r="F102" s="375">
        <f>F29+F30+F31+F32+F34+F39+F45+F59+F71+F73+F76+F77+F82+F91</f>
        <v>11974195</v>
      </c>
      <c r="G102" s="376"/>
      <c r="H102" s="122">
        <f>H29+H30+H31+H32+H34+H39+H45+H59+H71+H73+H76+H77+H82+H91</f>
        <v>0</v>
      </c>
      <c r="I102" s="208"/>
      <c r="J102" s="208"/>
      <c r="K102" s="208"/>
    </row>
    <row r="103" spans="1:11" s="3" customFormat="1" x14ac:dyDescent="0.25">
      <c r="A103" s="8"/>
      <c r="B103" s="8"/>
      <c r="C103" s="8"/>
      <c r="D103" s="48"/>
      <c r="E103" s="48"/>
      <c r="F103" s="9"/>
      <c r="G103" s="9"/>
      <c r="H103" s="9"/>
      <c r="I103" s="10"/>
      <c r="J103" s="10"/>
      <c r="K103" s="10"/>
    </row>
    <row r="104" spans="1:11" s="3" customFormat="1" x14ac:dyDescent="0.25">
      <c r="A104" s="8"/>
      <c r="B104" s="8"/>
      <c r="C104" s="8"/>
      <c r="D104" s="48"/>
      <c r="E104" s="48"/>
      <c r="F104" s="9"/>
      <c r="G104" s="9"/>
      <c r="H104" s="9"/>
      <c r="I104" s="10"/>
      <c r="J104" s="10"/>
      <c r="K104" s="10"/>
    </row>
    <row r="105" spans="1:11" ht="16.5" customHeight="1" x14ac:dyDescent="0.25">
      <c r="A105" s="326" t="s">
        <v>46</v>
      </c>
      <c r="B105" s="326"/>
      <c r="C105" s="326"/>
      <c r="D105" s="326"/>
      <c r="E105" s="326"/>
      <c r="F105" s="326"/>
      <c r="G105" s="326"/>
      <c r="H105" s="326"/>
      <c r="I105" s="326"/>
      <c r="J105" s="326"/>
      <c r="K105" s="326"/>
    </row>
    <row r="107" spans="1:11" x14ac:dyDescent="0.25">
      <c r="A107" s="208"/>
      <c r="B107" s="208"/>
      <c r="C107" s="208"/>
      <c r="D107" s="247" t="s">
        <v>5</v>
      </c>
      <c r="E107" s="247"/>
      <c r="F107" s="248" t="s">
        <v>6</v>
      </c>
      <c r="G107" s="248"/>
      <c r="H107" s="116" t="s">
        <v>14</v>
      </c>
      <c r="I107" s="249" t="s">
        <v>13</v>
      </c>
      <c r="J107" s="250"/>
      <c r="K107" s="251"/>
    </row>
    <row r="108" spans="1:11" ht="30" customHeight="1" x14ac:dyDescent="0.25">
      <c r="A108" s="333" t="s">
        <v>15</v>
      </c>
      <c r="B108" s="333"/>
      <c r="C108" s="333"/>
      <c r="D108" s="210">
        <v>418526.48</v>
      </c>
      <c r="E108" s="211"/>
      <c r="F108" s="200">
        <f>D108+H108</f>
        <v>471472.85</v>
      </c>
      <c r="G108" s="201"/>
      <c r="H108" s="129">
        <f>52946.37</f>
        <v>52946.37</v>
      </c>
      <c r="I108" s="388" t="s">
        <v>227</v>
      </c>
      <c r="J108" s="363"/>
      <c r="K108" s="364"/>
    </row>
    <row r="109" spans="1:11" ht="32.25" customHeight="1" x14ac:dyDescent="0.25">
      <c r="A109" s="327" t="s">
        <v>16</v>
      </c>
      <c r="B109" s="328"/>
      <c r="C109" s="329"/>
      <c r="D109" s="210">
        <v>126395</v>
      </c>
      <c r="E109" s="211"/>
      <c r="F109" s="200">
        <f>D109+H109</f>
        <v>142384.79999999999</v>
      </c>
      <c r="G109" s="201"/>
      <c r="H109" s="129">
        <f>15989.8</f>
        <v>15989.8</v>
      </c>
      <c r="I109" s="389"/>
      <c r="J109" s="390"/>
      <c r="K109" s="391"/>
    </row>
    <row r="110" spans="1:11" ht="16.5" customHeight="1" x14ac:dyDescent="0.25">
      <c r="A110" s="197" t="s">
        <v>25</v>
      </c>
      <c r="B110" s="198"/>
      <c r="C110" s="199"/>
      <c r="D110" s="210">
        <f>SUM(D111:E112)</f>
        <v>32016.300000000003</v>
      </c>
      <c r="E110" s="235"/>
      <c r="F110" s="200">
        <f t="shared" ref="F110" si="6">D110+H110</f>
        <v>36728.840000000004</v>
      </c>
      <c r="G110" s="236"/>
      <c r="H110" s="125">
        <f>SUM(H111:H111)</f>
        <v>4712.54</v>
      </c>
      <c r="I110" s="188"/>
      <c r="J110" s="189"/>
      <c r="K110" s="190"/>
    </row>
    <row r="111" spans="1:11" ht="36.75" customHeight="1" x14ac:dyDescent="0.25">
      <c r="A111" s="181" t="s">
        <v>43</v>
      </c>
      <c r="B111" s="182"/>
      <c r="C111" s="183"/>
      <c r="D111" s="359">
        <v>30673.4</v>
      </c>
      <c r="E111" s="360"/>
      <c r="F111" s="361">
        <f>D111+H111</f>
        <v>35385.94</v>
      </c>
      <c r="G111" s="387"/>
      <c r="H111" s="78">
        <v>4712.54</v>
      </c>
      <c r="I111" s="212" t="s">
        <v>209</v>
      </c>
      <c r="J111" s="213"/>
      <c r="K111" s="214"/>
    </row>
    <row r="112" spans="1:11" ht="16.5" customHeight="1" x14ac:dyDescent="0.25">
      <c r="A112" s="181" t="s">
        <v>24</v>
      </c>
      <c r="B112" s="182"/>
      <c r="C112" s="183"/>
      <c r="D112" s="359">
        <v>1342.9</v>
      </c>
      <c r="E112" s="360"/>
      <c r="F112" s="361">
        <f>D112+H112</f>
        <v>1342.9</v>
      </c>
      <c r="G112" s="387"/>
      <c r="H112" s="78"/>
      <c r="I112" s="212"/>
      <c r="J112" s="213"/>
      <c r="K112" s="214"/>
    </row>
    <row r="113" spans="1:11" ht="38.25" customHeight="1" x14ac:dyDescent="0.25">
      <c r="A113" s="197" t="s">
        <v>26</v>
      </c>
      <c r="B113" s="198"/>
      <c r="C113" s="199"/>
      <c r="D113" s="210">
        <v>60000</v>
      </c>
      <c r="E113" s="211"/>
      <c r="F113" s="200">
        <f>D113+H113</f>
        <v>0</v>
      </c>
      <c r="G113" s="201"/>
      <c r="H113" s="124">
        <v>-60000</v>
      </c>
      <c r="I113" s="432" t="s">
        <v>208</v>
      </c>
      <c r="J113" s="438"/>
      <c r="K113" s="439"/>
    </row>
    <row r="114" spans="1:11" ht="16.5" customHeight="1" x14ac:dyDescent="0.25">
      <c r="A114" s="197" t="s">
        <v>20</v>
      </c>
      <c r="B114" s="198"/>
      <c r="C114" s="199"/>
      <c r="D114" s="210">
        <f>SUM(D115:E120)</f>
        <v>198000</v>
      </c>
      <c r="E114" s="211"/>
      <c r="F114" s="200">
        <f>D114+H114</f>
        <v>182011.6</v>
      </c>
      <c r="G114" s="201"/>
      <c r="H114" s="125">
        <f>SUM(H115:H120)</f>
        <v>-15988.400000000001</v>
      </c>
      <c r="I114" s="208"/>
      <c r="J114" s="208"/>
      <c r="K114" s="208"/>
    </row>
    <row r="115" spans="1:11" s="3" customFormat="1" ht="39.75" customHeight="1" x14ac:dyDescent="0.25">
      <c r="A115" s="181" t="s">
        <v>71</v>
      </c>
      <c r="B115" s="182"/>
      <c r="C115" s="183"/>
      <c r="D115" s="359">
        <v>12000</v>
      </c>
      <c r="E115" s="360"/>
      <c r="F115" s="361">
        <f t="shared" ref="F115:F133" si="7">D115+H115</f>
        <v>15000</v>
      </c>
      <c r="G115" s="362"/>
      <c r="H115" s="130">
        <v>3000</v>
      </c>
      <c r="I115" s="212" t="s">
        <v>210</v>
      </c>
      <c r="J115" s="213"/>
      <c r="K115" s="214"/>
    </row>
    <row r="116" spans="1:11" s="3" customFormat="1" ht="16.5" customHeight="1" x14ac:dyDescent="0.25">
      <c r="A116" s="181" t="s">
        <v>105</v>
      </c>
      <c r="B116" s="182"/>
      <c r="C116" s="183"/>
      <c r="D116" s="359">
        <v>10000</v>
      </c>
      <c r="E116" s="360"/>
      <c r="F116" s="361">
        <f t="shared" si="7"/>
        <v>10000</v>
      </c>
      <c r="G116" s="362"/>
      <c r="H116" s="114"/>
      <c r="I116" s="188"/>
      <c r="J116" s="189"/>
      <c r="K116" s="190"/>
    </row>
    <row r="117" spans="1:11" s="3" customFormat="1" ht="39.75" customHeight="1" x14ac:dyDescent="0.25">
      <c r="A117" s="181" t="s">
        <v>106</v>
      </c>
      <c r="B117" s="182"/>
      <c r="C117" s="183"/>
      <c r="D117" s="359">
        <v>18988.400000000001</v>
      </c>
      <c r="E117" s="360"/>
      <c r="F117" s="361">
        <f t="shared" si="7"/>
        <v>0</v>
      </c>
      <c r="G117" s="362"/>
      <c r="H117" s="115">
        <v>-18988.400000000001</v>
      </c>
      <c r="I117" s="432" t="s">
        <v>208</v>
      </c>
      <c r="J117" s="438"/>
      <c r="K117" s="439"/>
    </row>
    <row r="118" spans="1:11" s="3" customFormat="1" ht="16.5" customHeight="1" x14ac:dyDescent="0.25">
      <c r="A118" s="181" t="s">
        <v>138</v>
      </c>
      <c r="B118" s="182"/>
      <c r="C118" s="183"/>
      <c r="D118" s="359">
        <v>136500</v>
      </c>
      <c r="E118" s="360"/>
      <c r="F118" s="361">
        <f t="shared" si="7"/>
        <v>136500</v>
      </c>
      <c r="G118" s="362"/>
      <c r="H118" s="84"/>
      <c r="I118" s="365"/>
      <c r="J118" s="366"/>
      <c r="K118" s="367"/>
    </row>
    <row r="119" spans="1:11" s="3" customFormat="1" ht="27" customHeight="1" x14ac:dyDescent="0.25">
      <c r="A119" s="181" t="s">
        <v>182</v>
      </c>
      <c r="B119" s="182"/>
      <c r="C119" s="183"/>
      <c r="D119" s="359">
        <v>18780</v>
      </c>
      <c r="E119" s="360"/>
      <c r="F119" s="361">
        <f t="shared" si="7"/>
        <v>18780</v>
      </c>
      <c r="G119" s="362"/>
      <c r="H119" s="78"/>
      <c r="I119" s="212"/>
      <c r="J119" s="213"/>
      <c r="K119" s="214"/>
    </row>
    <row r="120" spans="1:11" s="3" customFormat="1" ht="34.5" customHeight="1" x14ac:dyDescent="0.25">
      <c r="A120" s="181" t="s">
        <v>183</v>
      </c>
      <c r="B120" s="182"/>
      <c r="C120" s="183"/>
      <c r="D120" s="359">
        <v>1731.6</v>
      </c>
      <c r="E120" s="360"/>
      <c r="F120" s="361">
        <f t="shared" si="7"/>
        <v>1731.6</v>
      </c>
      <c r="G120" s="362"/>
      <c r="H120" s="78"/>
      <c r="I120" s="212"/>
      <c r="J120" s="213"/>
      <c r="K120" s="214"/>
    </row>
    <row r="121" spans="1:11" ht="16.5" customHeight="1" x14ac:dyDescent="0.25">
      <c r="A121" s="197" t="s">
        <v>58</v>
      </c>
      <c r="B121" s="198"/>
      <c r="C121" s="199"/>
      <c r="D121" s="210">
        <f>D122+D123</f>
        <v>33835</v>
      </c>
      <c r="E121" s="211"/>
      <c r="F121" s="200">
        <f>D121+H121</f>
        <v>131072.52000000002</v>
      </c>
      <c r="G121" s="201"/>
      <c r="H121" s="125">
        <f>SUM(H122:H130)</f>
        <v>97237.52</v>
      </c>
      <c r="I121" s="208"/>
      <c r="J121" s="208"/>
      <c r="K121" s="208"/>
    </row>
    <row r="122" spans="1:11" s="3" customFormat="1" ht="34.5" customHeight="1" x14ac:dyDescent="0.25">
      <c r="A122" s="181" t="s">
        <v>164</v>
      </c>
      <c r="B122" s="182"/>
      <c r="C122" s="183"/>
      <c r="D122" s="359">
        <v>18285</v>
      </c>
      <c r="E122" s="360"/>
      <c r="F122" s="361">
        <f t="shared" si="7"/>
        <v>4939.9799999999996</v>
      </c>
      <c r="G122" s="362"/>
      <c r="H122" s="80">
        <v>-13345.02</v>
      </c>
      <c r="I122" s="212" t="s">
        <v>215</v>
      </c>
      <c r="J122" s="213"/>
      <c r="K122" s="214"/>
    </row>
    <row r="123" spans="1:11" s="3" customFormat="1" ht="38.25" customHeight="1" x14ac:dyDescent="0.25">
      <c r="A123" s="181" t="s">
        <v>163</v>
      </c>
      <c r="B123" s="182"/>
      <c r="C123" s="183"/>
      <c r="D123" s="359">
        <v>15550</v>
      </c>
      <c r="E123" s="360"/>
      <c r="F123" s="361">
        <f t="shared" si="7"/>
        <v>6986.1</v>
      </c>
      <c r="G123" s="362"/>
      <c r="H123" s="80">
        <v>-8563.9</v>
      </c>
      <c r="I123" s="212" t="s">
        <v>215</v>
      </c>
      <c r="J123" s="213"/>
      <c r="K123" s="214"/>
    </row>
    <row r="124" spans="1:11" s="3" customFormat="1" ht="18" customHeight="1" x14ac:dyDescent="0.25">
      <c r="A124" s="181" t="s">
        <v>211</v>
      </c>
      <c r="B124" s="182"/>
      <c r="C124" s="183"/>
      <c r="D124" s="359"/>
      <c r="E124" s="360"/>
      <c r="F124" s="361">
        <f t="shared" si="7"/>
        <v>3209</v>
      </c>
      <c r="G124" s="362"/>
      <c r="H124" s="80">
        <v>3209</v>
      </c>
      <c r="I124" s="388" t="s">
        <v>218</v>
      </c>
      <c r="J124" s="398"/>
      <c r="K124" s="399"/>
    </row>
    <row r="125" spans="1:11" s="3" customFormat="1" ht="18" customHeight="1" x14ac:dyDescent="0.25">
      <c r="A125" s="181" t="s">
        <v>212</v>
      </c>
      <c r="B125" s="182"/>
      <c r="C125" s="183"/>
      <c r="D125" s="359"/>
      <c r="E125" s="360"/>
      <c r="F125" s="361">
        <f t="shared" ref="F125" si="8">D125+H125</f>
        <v>3345</v>
      </c>
      <c r="G125" s="362"/>
      <c r="H125" s="80">
        <v>3345</v>
      </c>
      <c r="I125" s="338"/>
      <c r="J125" s="440"/>
      <c r="K125" s="340"/>
    </row>
    <row r="126" spans="1:11" s="3" customFormat="1" ht="18" customHeight="1" x14ac:dyDescent="0.25">
      <c r="A126" s="181" t="s">
        <v>213</v>
      </c>
      <c r="B126" s="182"/>
      <c r="C126" s="183"/>
      <c r="D126" s="359"/>
      <c r="E126" s="360"/>
      <c r="F126" s="361">
        <f t="shared" ref="F126:F127" si="9">D126+H126</f>
        <v>4199</v>
      </c>
      <c r="G126" s="362"/>
      <c r="H126" s="80">
        <v>4199</v>
      </c>
      <c r="I126" s="338"/>
      <c r="J126" s="440"/>
      <c r="K126" s="340"/>
    </row>
    <row r="127" spans="1:11" s="3" customFormat="1" ht="18" customHeight="1" x14ac:dyDescent="0.25">
      <c r="A127" s="181" t="s">
        <v>219</v>
      </c>
      <c r="B127" s="182"/>
      <c r="C127" s="183"/>
      <c r="D127" s="359"/>
      <c r="E127" s="360"/>
      <c r="F127" s="361">
        <f t="shared" si="9"/>
        <v>62000</v>
      </c>
      <c r="G127" s="362"/>
      <c r="H127" s="80">
        <v>62000</v>
      </c>
      <c r="I127" s="338"/>
      <c r="J127" s="440"/>
      <c r="K127" s="340"/>
    </row>
    <row r="128" spans="1:11" s="3" customFormat="1" ht="18" customHeight="1" x14ac:dyDescent="0.25">
      <c r="A128" s="181" t="s">
        <v>214</v>
      </c>
      <c r="B128" s="182"/>
      <c r="C128" s="183"/>
      <c r="D128" s="359"/>
      <c r="E128" s="360"/>
      <c r="F128" s="361">
        <f>H128</f>
        <v>14333.44</v>
      </c>
      <c r="G128" s="362"/>
      <c r="H128" s="80">
        <v>14333.44</v>
      </c>
      <c r="I128" s="338"/>
      <c r="J128" s="440"/>
      <c r="K128" s="340"/>
    </row>
    <row r="129" spans="1:11" s="3" customFormat="1" ht="18" customHeight="1" x14ac:dyDescent="0.25">
      <c r="A129" s="181" t="s">
        <v>224</v>
      </c>
      <c r="B129" s="182"/>
      <c r="C129" s="183"/>
      <c r="D129" s="359"/>
      <c r="E129" s="360"/>
      <c r="F129" s="361">
        <f t="shared" ref="F129" si="10">D129+H129</f>
        <v>23275</v>
      </c>
      <c r="G129" s="362"/>
      <c r="H129" s="80">
        <f>25*931</f>
        <v>23275</v>
      </c>
      <c r="I129" s="338"/>
      <c r="J129" s="440"/>
      <c r="K129" s="340"/>
    </row>
    <row r="130" spans="1:11" s="3" customFormat="1" ht="18" customHeight="1" x14ac:dyDescent="0.25">
      <c r="A130" s="181" t="s">
        <v>220</v>
      </c>
      <c r="B130" s="182"/>
      <c r="C130" s="183"/>
      <c r="D130" s="359"/>
      <c r="E130" s="360"/>
      <c r="F130" s="361">
        <f t="shared" ref="F130" si="11">D130+H130</f>
        <v>8785</v>
      </c>
      <c r="G130" s="362"/>
      <c r="H130" s="80">
        <f>4*2196.25</f>
        <v>8785</v>
      </c>
      <c r="I130" s="341"/>
      <c r="J130" s="342"/>
      <c r="K130" s="343"/>
    </row>
    <row r="131" spans="1:11" s="33" customFormat="1" ht="32.25" customHeight="1" x14ac:dyDescent="0.25">
      <c r="A131" s="232" t="s">
        <v>36</v>
      </c>
      <c r="B131" s="243"/>
      <c r="C131" s="244"/>
      <c r="D131" s="210"/>
      <c r="E131" s="235"/>
      <c r="F131" s="200">
        <f>F132</f>
        <v>85000</v>
      </c>
      <c r="G131" s="201"/>
      <c r="H131" s="128">
        <f>H132</f>
        <v>85000</v>
      </c>
      <c r="I131" s="276"/>
      <c r="J131" s="277"/>
      <c r="K131" s="278"/>
    </row>
    <row r="132" spans="1:11" s="3" customFormat="1" ht="37.5" customHeight="1" x14ac:dyDescent="0.25">
      <c r="A132" s="181" t="s">
        <v>217</v>
      </c>
      <c r="B132" s="182"/>
      <c r="C132" s="183"/>
      <c r="D132" s="359"/>
      <c r="E132" s="360"/>
      <c r="F132" s="361">
        <f>H132</f>
        <v>85000</v>
      </c>
      <c r="G132" s="362"/>
      <c r="H132" s="78">
        <v>85000</v>
      </c>
      <c r="I132" s="432" t="s">
        <v>218</v>
      </c>
      <c r="J132" s="438"/>
      <c r="K132" s="439"/>
    </row>
    <row r="133" spans="1:11" s="33" customFormat="1" ht="32.25" customHeight="1" x14ac:dyDescent="0.25">
      <c r="A133" s="232" t="s">
        <v>145</v>
      </c>
      <c r="B133" s="243"/>
      <c r="C133" s="244"/>
      <c r="D133" s="210">
        <f>D134</f>
        <v>98254.79</v>
      </c>
      <c r="E133" s="235"/>
      <c r="F133" s="200">
        <f t="shared" si="7"/>
        <v>65870.959999999992</v>
      </c>
      <c r="G133" s="201"/>
      <c r="H133" s="124">
        <f>H134</f>
        <v>-32383.83</v>
      </c>
      <c r="I133" s="276"/>
      <c r="J133" s="277"/>
      <c r="K133" s="278"/>
    </row>
    <row r="134" spans="1:11" s="3" customFormat="1" ht="64.5" customHeight="1" x14ac:dyDescent="0.25">
      <c r="A134" s="205" t="s">
        <v>216</v>
      </c>
      <c r="B134" s="206"/>
      <c r="C134" s="207"/>
      <c r="D134" s="359">
        <v>98254.79</v>
      </c>
      <c r="E134" s="360"/>
      <c r="F134" s="361">
        <f>D134+H134</f>
        <v>65870.959999999992</v>
      </c>
      <c r="G134" s="362"/>
      <c r="H134" s="78">
        <v>-32383.83</v>
      </c>
      <c r="I134" s="212" t="s">
        <v>225</v>
      </c>
      <c r="J134" s="213"/>
      <c r="K134" s="214"/>
    </row>
    <row r="135" spans="1:11" s="36" customFormat="1" ht="39" customHeight="1" x14ac:dyDescent="0.25">
      <c r="A135" s="252" t="s">
        <v>37</v>
      </c>
      <c r="B135" s="253"/>
      <c r="C135" s="254"/>
      <c r="D135" s="255">
        <f>SUM(D136:E140)</f>
        <v>64990</v>
      </c>
      <c r="E135" s="256"/>
      <c r="F135" s="210">
        <f t="shared" ref="F135:F140" si="12">D135+H135</f>
        <v>64990</v>
      </c>
      <c r="G135" s="235"/>
      <c r="H135" s="85">
        <f>SUM(H136:H140)</f>
        <v>0</v>
      </c>
      <c r="I135" s="202"/>
      <c r="J135" s="203"/>
      <c r="K135" s="204"/>
    </row>
    <row r="136" spans="1:11" s="36" customFormat="1" ht="16.5" customHeight="1" x14ac:dyDescent="0.25">
      <c r="A136" s="205" t="s">
        <v>140</v>
      </c>
      <c r="B136" s="206"/>
      <c r="C136" s="207"/>
      <c r="D136" s="359">
        <v>25200</v>
      </c>
      <c r="E136" s="368"/>
      <c r="F136" s="359">
        <f t="shared" si="12"/>
        <v>25200</v>
      </c>
      <c r="G136" s="360"/>
      <c r="H136" s="78"/>
      <c r="I136" s="335"/>
      <c r="J136" s="336"/>
      <c r="K136" s="337"/>
    </row>
    <row r="137" spans="1:11" s="36" customFormat="1" ht="16.5" customHeight="1" x14ac:dyDescent="0.25">
      <c r="A137" s="205" t="s">
        <v>141</v>
      </c>
      <c r="B137" s="237"/>
      <c r="C137" s="238"/>
      <c r="D137" s="359">
        <v>11760</v>
      </c>
      <c r="E137" s="368"/>
      <c r="F137" s="359">
        <f t="shared" si="12"/>
        <v>11760</v>
      </c>
      <c r="G137" s="360"/>
      <c r="H137" s="78"/>
      <c r="I137" s="369"/>
      <c r="J137" s="370"/>
      <c r="K137" s="371"/>
    </row>
    <row r="138" spans="1:11" s="36" customFormat="1" ht="16.5" customHeight="1" x14ac:dyDescent="0.25">
      <c r="A138" s="205" t="s">
        <v>142</v>
      </c>
      <c r="B138" s="206"/>
      <c r="C138" s="207"/>
      <c r="D138" s="359">
        <v>16800</v>
      </c>
      <c r="E138" s="368"/>
      <c r="F138" s="359">
        <f t="shared" si="12"/>
        <v>16800</v>
      </c>
      <c r="G138" s="360"/>
      <c r="H138" s="78"/>
      <c r="I138" s="369"/>
      <c r="J138" s="370"/>
      <c r="K138" s="371"/>
    </row>
    <row r="139" spans="1:11" s="36" customFormat="1" ht="16.5" customHeight="1" x14ac:dyDescent="0.25">
      <c r="A139" s="205" t="s">
        <v>143</v>
      </c>
      <c r="B139" s="206"/>
      <c r="C139" s="207"/>
      <c r="D139" s="359">
        <v>10080</v>
      </c>
      <c r="E139" s="368"/>
      <c r="F139" s="359">
        <f t="shared" si="12"/>
        <v>10080</v>
      </c>
      <c r="G139" s="360"/>
      <c r="H139" s="78"/>
      <c r="I139" s="369"/>
      <c r="J139" s="370"/>
      <c r="K139" s="371"/>
    </row>
    <row r="140" spans="1:11" s="36" customFormat="1" ht="16.5" customHeight="1" x14ac:dyDescent="0.25">
      <c r="A140" s="205" t="s">
        <v>144</v>
      </c>
      <c r="B140" s="206"/>
      <c r="C140" s="207"/>
      <c r="D140" s="359">
        <v>1150</v>
      </c>
      <c r="E140" s="368"/>
      <c r="F140" s="359">
        <f t="shared" si="12"/>
        <v>1150</v>
      </c>
      <c r="G140" s="360"/>
      <c r="H140" s="78"/>
      <c r="I140" s="372"/>
      <c r="J140" s="373"/>
      <c r="K140" s="374"/>
    </row>
    <row r="141" spans="1:11" x14ac:dyDescent="0.25">
      <c r="A141" s="229" t="s">
        <v>11</v>
      </c>
      <c r="B141" s="229"/>
      <c r="C141" s="229"/>
      <c r="D141" s="375">
        <f>D108+D109+D110+D113+D114+D121+D133+D135</f>
        <v>1032017.5700000001</v>
      </c>
      <c r="E141" s="376"/>
      <c r="F141" s="377">
        <f>F108+F109+F110+F113+F114+F121+F131+F133+F135</f>
        <v>1179531.5699999998</v>
      </c>
      <c r="G141" s="378"/>
      <c r="H141" s="122">
        <f>H108+H109+H110+H113+H114+H121+H131+H133+H135</f>
        <v>147514</v>
      </c>
      <c r="I141" s="208"/>
      <c r="J141" s="208"/>
      <c r="K141" s="208"/>
    </row>
    <row r="142" spans="1:11" ht="12" customHeight="1" x14ac:dyDescent="0.25">
      <c r="A142" s="120"/>
      <c r="B142" s="120"/>
      <c r="C142" s="120"/>
      <c r="D142" s="49"/>
      <c r="E142" s="49"/>
      <c r="F142" s="120"/>
      <c r="G142" s="120"/>
      <c r="H142" s="120"/>
      <c r="I142" s="120"/>
      <c r="J142" s="120"/>
      <c r="K142" s="120"/>
    </row>
    <row r="143" spans="1:11" ht="12" customHeight="1" x14ac:dyDescent="0.25">
      <c r="A143" s="120"/>
      <c r="B143" s="120"/>
      <c r="C143" s="120"/>
      <c r="D143" s="49"/>
      <c r="E143" s="49"/>
      <c r="F143" s="120"/>
      <c r="G143" s="120"/>
      <c r="H143" s="120"/>
      <c r="I143" s="120"/>
      <c r="J143" s="120"/>
      <c r="K143" s="120"/>
    </row>
    <row r="144" spans="1:11" x14ac:dyDescent="0.25">
      <c r="A144" s="325" t="s">
        <v>47</v>
      </c>
      <c r="B144" s="325"/>
      <c r="C144" s="325"/>
      <c r="D144" s="325"/>
      <c r="E144" s="325"/>
      <c r="F144" s="325"/>
      <c r="G144" s="325"/>
      <c r="H144" s="325"/>
      <c r="I144" s="325"/>
      <c r="J144" s="325"/>
      <c r="K144" s="325"/>
    </row>
    <row r="145" spans="1:11" ht="8.25" customHeight="1" x14ac:dyDescent="0.25">
      <c r="A145" s="269"/>
      <c r="B145" s="269"/>
      <c r="C145" s="269"/>
      <c r="D145" s="269"/>
      <c r="E145" s="269"/>
      <c r="F145" s="269"/>
      <c r="G145" s="269"/>
      <c r="H145" s="269"/>
      <c r="I145" s="269"/>
      <c r="J145" s="269"/>
      <c r="K145" s="269"/>
    </row>
    <row r="146" spans="1:11" x14ac:dyDescent="0.25">
      <c r="A146" s="208"/>
      <c r="B146" s="208"/>
      <c r="C146" s="208"/>
      <c r="D146" s="247" t="s">
        <v>5</v>
      </c>
      <c r="E146" s="247"/>
      <c r="F146" s="248" t="s">
        <v>6</v>
      </c>
      <c r="G146" s="248"/>
      <c r="H146" s="127" t="s">
        <v>14</v>
      </c>
      <c r="I146" s="249" t="s">
        <v>13</v>
      </c>
      <c r="J146" s="250"/>
      <c r="K146" s="251"/>
    </row>
    <row r="147" spans="1:11" s="33" customFormat="1" ht="16.5" customHeight="1" x14ac:dyDescent="0.25">
      <c r="A147" s="197" t="s">
        <v>19</v>
      </c>
      <c r="B147" s="198"/>
      <c r="C147" s="199"/>
      <c r="D147" s="210">
        <f>SUM(D148:E157)</f>
        <v>3580734.16</v>
      </c>
      <c r="E147" s="211"/>
      <c r="F147" s="200">
        <f>SUM(F148:G157)</f>
        <v>3580734.16</v>
      </c>
      <c r="G147" s="201"/>
      <c r="H147" s="101">
        <f>SUM(H148:H157)</f>
        <v>0</v>
      </c>
      <c r="I147" s="194"/>
      <c r="J147" s="195"/>
      <c r="K147" s="196"/>
    </row>
    <row r="148" spans="1:11" s="33" customFormat="1" ht="30" customHeight="1" x14ac:dyDescent="0.25">
      <c r="A148" s="181" t="s">
        <v>107</v>
      </c>
      <c r="B148" s="266"/>
      <c r="C148" s="267"/>
      <c r="D148" s="359">
        <v>99743</v>
      </c>
      <c r="E148" s="368"/>
      <c r="F148" s="361">
        <f>D148+H148</f>
        <v>99743</v>
      </c>
      <c r="G148" s="362"/>
      <c r="H148" s="100"/>
      <c r="I148" s="261"/>
      <c r="J148" s="262"/>
      <c r="K148" s="263"/>
    </row>
    <row r="149" spans="1:11" s="33" customFormat="1" ht="30" customHeight="1" x14ac:dyDescent="0.25">
      <c r="A149" s="181" t="s">
        <v>108</v>
      </c>
      <c r="B149" s="191"/>
      <c r="C149" s="192"/>
      <c r="D149" s="359">
        <v>50614</v>
      </c>
      <c r="E149" s="360"/>
      <c r="F149" s="361">
        <f t="shared" ref="F149:F157" si="13">D149+H149</f>
        <v>50614</v>
      </c>
      <c r="G149" s="362"/>
      <c r="H149" s="100"/>
      <c r="I149" s="194"/>
      <c r="J149" s="195"/>
      <c r="K149" s="196"/>
    </row>
    <row r="150" spans="1:11" s="33" customFormat="1" ht="30" customHeight="1" x14ac:dyDescent="0.25">
      <c r="A150" s="181" t="s">
        <v>109</v>
      </c>
      <c r="B150" s="191"/>
      <c r="C150" s="192"/>
      <c r="D150" s="359">
        <v>99900</v>
      </c>
      <c r="E150" s="360"/>
      <c r="F150" s="361">
        <f t="shared" si="13"/>
        <v>99900</v>
      </c>
      <c r="G150" s="362"/>
      <c r="H150" s="100"/>
      <c r="I150" s="194"/>
      <c r="J150" s="195"/>
      <c r="K150" s="196"/>
    </row>
    <row r="151" spans="1:11" s="33" customFormat="1" ht="30" customHeight="1" x14ac:dyDescent="0.25">
      <c r="A151" s="181" t="s">
        <v>70</v>
      </c>
      <c r="B151" s="191"/>
      <c r="C151" s="192"/>
      <c r="D151" s="359">
        <v>99743</v>
      </c>
      <c r="E151" s="360"/>
      <c r="F151" s="361">
        <f t="shared" si="13"/>
        <v>99743</v>
      </c>
      <c r="G151" s="362"/>
      <c r="H151" s="100"/>
      <c r="I151" s="194"/>
      <c r="J151" s="195"/>
      <c r="K151" s="196"/>
    </row>
    <row r="152" spans="1:11" s="33" customFormat="1" ht="30" customHeight="1" x14ac:dyDescent="0.25">
      <c r="A152" s="181" t="s">
        <v>117</v>
      </c>
      <c r="B152" s="191"/>
      <c r="C152" s="192"/>
      <c r="D152" s="359">
        <v>1498213.93</v>
      </c>
      <c r="E152" s="360"/>
      <c r="F152" s="361">
        <f t="shared" si="13"/>
        <v>1498213.93</v>
      </c>
      <c r="G152" s="362"/>
      <c r="H152" s="100"/>
      <c r="I152" s="194"/>
      <c r="J152" s="195"/>
      <c r="K152" s="196"/>
    </row>
    <row r="153" spans="1:11" s="33" customFormat="1" ht="22.5" customHeight="1" x14ac:dyDescent="0.25">
      <c r="A153" s="181" t="s">
        <v>175</v>
      </c>
      <c r="B153" s="191"/>
      <c r="C153" s="192"/>
      <c r="D153" s="359">
        <v>292326.78999999998</v>
      </c>
      <c r="E153" s="360"/>
      <c r="F153" s="361">
        <f t="shared" si="13"/>
        <v>292326.78999999998</v>
      </c>
      <c r="G153" s="362"/>
      <c r="H153" s="100"/>
      <c r="I153" s="194"/>
      <c r="J153" s="195"/>
      <c r="K153" s="196"/>
    </row>
    <row r="154" spans="1:11" s="33" customFormat="1" ht="27" customHeight="1" x14ac:dyDescent="0.25">
      <c r="A154" s="181" t="s">
        <v>176</v>
      </c>
      <c r="B154" s="191"/>
      <c r="C154" s="192"/>
      <c r="D154" s="359">
        <v>599946.93000000005</v>
      </c>
      <c r="E154" s="360"/>
      <c r="F154" s="361">
        <f t="shared" si="13"/>
        <v>599946.93000000005</v>
      </c>
      <c r="G154" s="362"/>
      <c r="H154" s="100"/>
      <c r="I154" s="194"/>
      <c r="J154" s="195"/>
      <c r="K154" s="196"/>
    </row>
    <row r="155" spans="1:11" s="33" customFormat="1" ht="37.5" customHeight="1" x14ac:dyDescent="0.25">
      <c r="A155" s="181" t="s">
        <v>177</v>
      </c>
      <c r="B155" s="191"/>
      <c r="C155" s="192"/>
      <c r="D155" s="359">
        <v>599446.51</v>
      </c>
      <c r="E155" s="360"/>
      <c r="F155" s="361">
        <f t="shared" si="13"/>
        <v>599446.51</v>
      </c>
      <c r="G155" s="362"/>
      <c r="H155" s="100"/>
      <c r="I155" s="194"/>
      <c r="J155" s="195"/>
      <c r="K155" s="196"/>
    </row>
    <row r="156" spans="1:11" s="33" customFormat="1" ht="37.5" customHeight="1" x14ac:dyDescent="0.25">
      <c r="A156" s="181" t="s">
        <v>189</v>
      </c>
      <c r="B156" s="191"/>
      <c r="C156" s="192"/>
      <c r="D156" s="359">
        <v>200000</v>
      </c>
      <c r="E156" s="360"/>
      <c r="F156" s="361">
        <f t="shared" si="13"/>
        <v>200000</v>
      </c>
      <c r="G156" s="362"/>
      <c r="H156" s="100"/>
      <c r="I156" s="261"/>
      <c r="J156" s="436"/>
      <c r="K156" s="437"/>
    </row>
    <row r="157" spans="1:11" s="33" customFormat="1" ht="37.5" customHeight="1" x14ac:dyDescent="0.25">
      <c r="A157" s="181" t="s">
        <v>190</v>
      </c>
      <c r="B157" s="191"/>
      <c r="C157" s="192"/>
      <c r="D157" s="359">
        <v>40800</v>
      </c>
      <c r="E157" s="360"/>
      <c r="F157" s="361">
        <f t="shared" si="13"/>
        <v>40800</v>
      </c>
      <c r="G157" s="362"/>
      <c r="H157" s="100"/>
      <c r="I157" s="414"/>
      <c r="J157" s="410"/>
      <c r="K157" s="411"/>
    </row>
    <row r="158" spans="1:11" x14ac:dyDescent="0.25">
      <c r="A158" s="229" t="s">
        <v>11</v>
      </c>
      <c r="B158" s="229"/>
      <c r="C158" s="229"/>
      <c r="D158" s="230">
        <f>D147</f>
        <v>3580734.16</v>
      </c>
      <c r="E158" s="231"/>
      <c r="F158" s="264">
        <f>F147</f>
        <v>3580734.16</v>
      </c>
      <c r="G158" s="265"/>
      <c r="H158" s="127">
        <f>SUM(H148:H157)</f>
        <v>0</v>
      </c>
      <c r="I158" s="423"/>
      <c r="J158" s="424"/>
      <c r="K158" s="425"/>
    </row>
    <row r="159" spans="1:11" ht="45" customHeight="1" x14ac:dyDescent="0.25">
      <c r="A159" s="260" t="s">
        <v>27</v>
      </c>
      <c r="B159" s="260"/>
      <c r="C159" s="260"/>
      <c r="D159" s="260"/>
      <c r="E159" s="260"/>
      <c r="F159" s="260"/>
      <c r="G159" s="260"/>
      <c r="H159" s="260"/>
      <c r="I159" s="260"/>
      <c r="J159" s="260"/>
      <c r="K159" s="260"/>
    </row>
    <row r="160" spans="1:11" ht="30.75" customHeight="1" x14ac:dyDescent="0.25">
      <c r="A160" s="260" t="s">
        <v>126</v>
      </c>
      <c r="B160" s="260"/>
      <c r="C160" s="260"/>
      <c r="D160" s="260"/>
      <c r="E160" s="260"/>
      <c r="F160" s="260"/>
      <c r="G160" s="260"/>
      <c r="H160" s="260"/>
      <c r="I160" s="260"/>
      <c r="J160" s="260"/>
      <c r="K160" s="260"/>
    </row>
    <row r="161" spans="1:11" ht="20.25" customHeight="1" x14ac:dyDescent="0.25">
      <c r="A161" s="120"/>
      <c r="B161" s="120"/>
      <c r="C161" s="120"/>
      <c r="D161" s="49"/>
      <c r="E161" s="49"/>
      <c r="F161" s="120"/>
      <c r="G161" s="120"/>
      <c r="H161" s="120"/>
      <c r="I161" s="120"/>
      <c r="J161" s="120"/>
      <c r="K161" s="120"/>
    </row>
    <row r="162" spans="1:11" ht="117.75" customHeight="1" x14ac:dyDescent="0.25">
      <c r="A162" s="260" t="s">
        <v>127</v>
      </c>
      <c r="B162" s="260"/>
      <c r="C162" s="260"/>
      <c r="D162" s="260"/>
      <c r="E162" s="260"/>
      <c r="F162" s="260"/>
      <c r="G162" s="260"/>
      <c r="H162" s="260"/>
      <c r="I162" s="260"/>
      <c r="J162" s="260"/>
      <c r="K162" s="260"/>
    </row>
    <row r="163" spans="1:11" x14ac:dyDescent="0.25">
      <c r="A163" s="269"/>
      <c r="B163" s="269"/>
      <c r="C163" s="269"/>
      <c r="D163" s="269"/>
      <c r="E163" s="269"/>
      <c r="F163" s="269"/>
      <c r="G163" s="269"/>
      <c r="H163" s="269"/>
      <c r="I163" s="269"/>
      <c r="J163" s="269"/>
      <c r="K163" s="269"/>
    </row>
    <row r="164" spans="1:11" x14ac:dyDescent="0.25">
      <c r="A164" s="269"/>
      <c r="B164" s="269"/>
      <c r="C164" s="269"/>
      <c r="D164" s="269"/>
      <c r="E164" s="269"/>
      <c r="F164" s="269"/>
      <c r="G164" s="269"/>
      <c r="H164" s="269"/>
      <c r="I164" s="269"/>
      <c r="J164" s="269"/>
      <c r="K164" s="269"/>
    </row>
    <row r="165" spans="1:11" x14ac:dyDescent="0.25">
      <c r="A165" s="269"/>
      <c r="B165" s="269"/>
      <c r="C165" s="269"/>
      <c r="D165" s="269"/>
      <c r="E165" s="269"/>
      <c r="F165" s="269"/>
      <c r="G165" s="269"/>
      <c r="H165" s="269"/>
      <c r="I165" s="269"/>
      <c r="J165" s="269"/>
      <c r="K165" s="269"/>
    </row>
    <row r="166" spans="1:11" x14ac:dyDescent="0.25">
      <c r="A166" s="269"/>
      <c r="B166" s="269"/>
      <c r="C166" s="269"/>
      <c r="D166" s="269"/>
      <c r="E166" s="269"/>
      <c r="F166" s="269"/>
      <c r="G166" s="269"/>
      <c r="H166" s="269"/>
      <c r="I166" s="269"/>
      <c r="J166" s="269"/>
      <c r="K166" s="269"/>
    </row>
    <row r="167" spans="1:11" x14ac:dyDescent="0.25">
      <c r="A167" s="269"/>
      <c r="B167" s="269"/>
      <c r="C167" s="269"/>
      <c r="D167" s="269"/>
      <c r="E167" s="269"/>
      <c r="F167" s="269"/>
      <c r="G167" s="269"/>
      <c r="H167" s="269"/>
      <c r="I167" s="269"/>
      <c r="J167" s="269"/>
      <c r="K167" s="269"/>
    </row>
    <row r="168" spans="1:11" x14ac:dyDescent="0.25">
      <c r="A168" s="269"/>
      <c r="B168" s="269"/>
      <c r="C168" s="269"/>
      <c r="D168" s="269"/>
      <c r="E168" s="269"/>
      <c r="F168" s="269"/>
      <c r="G168" s="269"/>
      <c r="H168" s="269"/>
      <c r="I168" s="269"/>
      <c r="J168" s="269"/>
      <c r="K168" s="269"/>
    </row>
    <row r="169" spans="1:11" x14ac:dyDescent="0.25">
      <c r="A169" s="269"/>
      <c r="B169" s="269"/>
      <c r="C169" s="269"/>
      <c r="D169" s="269"/>
      <c r="E169" s="269"/>
      <c r="F169" s="269"/>
      <c r="G169" s="269"/>
      <c r="H169" s="269"/>
      <c r="I169" s="269"/>
      <c r="J169" s="269"/>
      <c r="K169" s="269"/>
    </row>
    <row r="170" spans="1:11" x14ac:dyDescent="0.25">
      <c r="A170" s="269"/>
      <c r="B170" s="269"/>
      <c r="C170" s="269"/>
      <c r="D170" s="269"/>
      <c r="E170" s="269"/>
      <c r="F170" s="269"/>
      <c r="G170" s="269"/>
      <c r="H170" s="269"/>
      <c r="I170" s="269"/>
      <c r="J170" s="269"/>
      <c r="K170" s="269"/>
    </row>
    <row r="171" spans="1:11" x14ac:dyDescent="0.25">
      <c r="A171" s="269"/>
      <c r="B171" s="269"/>
      <c r="C171" s="269"/>
      <c r="D171" s="269"/>
      <c r="E171" s="269"/>
      <c r="F171" s="269"/>
      <c r="G171" s="269"/>
      <c r="H171" s="269"/>
      <c r="I171" s="269"/>
      <c r="J171" s="269"/>
      <c r="K171" s="269"/>
    </row>
  </sheetData>
  <mergeCells count="534">
    <mergeCell ref="D126:E126"/>
    <mergeCell ref="F126:G126"/>
    <mergeCell ref="A125:C125"/>
    <mergeCell ref="D125:E125"/>
    <mergeCell ref="F125:G125"/>
    <mergeCell ref="A124:C124"/>
    <mergeCell ref="D124:E124"/>
    <mergeCell ref="F124:G124"/>
    <mergeCell ref="A127:C127"/>
    <mergeCell ref="D127:E127"/>
    <mergeCell ref="F127:G127"/>
    <mergeCell ref="A8:I8"/>
    <mergeCell ref="A9:I9"/>
    <mergeCell ref="A10:J10"/>
    <mergeCell ref="A11:J11"/>
    <mergeCell ref="A12:J12"/>
    <mergeCell ref="A14:J14"/>
    <mergeCell ref="A2:J2"/>
    <mergeCell ref="A3:J3"/>
    <mergeCell ref="A4:J4"/>
    <mergeCell ref="A5:I5"/>
    <mergeCell ref="A6:J6"/>
    <mergeCell ref="A7:J7"/>
    <mergeCell ref="A19:C19"/>
    <mergeCell ref="D19:E19"/>
    <mergeCell ref="F19:G19"/>
    <mergeCell ref="H19:J19"/>
    <mergeCell ref="A20:C20"/>
    <mergeCell ref="D20:E20"/>
    <mergeCell ref="F20:G20"/>
    <mergeCell ref="H20:J20"/>
    <mergeCell ref="A15:J15"/>
    <mergeCell ref="A17:C17"/>
    <mergeCell ref="D17:E17"/>
    <mergeCell ref="F17:G17"/>
    <mergeCell ref="H17:J17"/>
    <mergeCell ref="A18:C18"/>
    <mergeCell ref="D18:E18"/>
    <mergeCell ref="F18:G18"/>
    <mergeCell ref="H18:J18"/>
    <mergeCell ref="A24:J24"/>
    <mergeCell ref="A26:J26"/>
    <mergeCell ref="A28:C28"/>
    <mergeCell ref="D28:E28"/>
    <mergeCell ref="F28:G28"/>
    <mergeCell ref="I28:K28"/>
    <mergeCell ref="A21:C21"/>
    <mergeCell ref="D21:E21"/>
    <mergeCell ref="F21:G21"/>
    <mergeCell ref="H21:J21"/>
    <mergeCell ref="A22:C22"/>
    <mergeCell ref="D22:E22"/>
    <mergeCell ref="F22:G22"/>
    <mergeCell ref="H22:J22"/>
    <mergeCell ref="A31:C31"/>
    <mergeCell ref="D31:E31"/>
    <mergeCell ref="F31:G31"/>
    <mergeCell ref="I31:K31"/>
    <mergeCell ref="A32:C32"/>
    <mergeCell ref="D32:E32"/>
    <mergeCell ref="F32:G32"/>
    <mergeCell ref="I32:K32"/>
    <mergeCell ref="A29:C29"/>
    <mergeCell ref="D29:E29"/>
    <mergeCell ref="F29:G29"/>
    <mergeCell ref="I29:K30"/>
    <mergeCell ref="A30:C30"/>
    <mergeCell ref="D30:E30"/>
    <mergeCell ref="F30:G30"/>
    <mergeCell ref="A35:C35"/>
    <mergeCell ref="D35:E35"/>
    <mergeCell ref="F35:G35"/>
    <mergeCell ref="I35:K35"/>
    <mergeCell ref="A36:C36"/>
    <mergeCell ref="D36:E36"/>
    <mergeCell ref="F36:G36"/>
    <mergeCell ref="I36:K36"/>
    <mergeCell ref="A33:C33"/>
    <mergeCell ref="D33:E33"/>
    <mergeCell ref="F33:G33"/>
    <mergeCell ref="I33:K33"/>
    <mergeCell ref="A34:C34"/>
    <mergeCell ref="D34:E34"/>
    <mergeCell ref="F34:G34"/>
    <mergeCell ref="I34:K34"/>
    <mergeCell ref="A39:C39"/>
    <mergeCell ref="D39:E39"/>
    <mergeCell ref="F39:G39"/>
    <mergeCell ref="I39:K39"/>
    <mergeCell ref="A40:C40"/>
    <mergeCell ref="D40:E40"/>
    <mergeCell ref="F40:G40"/>
    <mergeCell ref="I40:K40"/>
    <mergeCell ref="A37:C37"/>
    <mergeCell ref="D37:E37"/>
    <mergeCell ref="F37:G37"/>
    <mergeCell ref="I37:K37"/>
    <mergeCell ref="A38:C38"/>
    <mergeCell ref="D38:E38"/>
    <mergeCell ref="F38:G38"/>
    <mergeCell ref="I38:K38"/>
    <mergeCell ref="A43:C43"/>
    <mergeCell ref="D43:E43"/>
    <mergeCell ref="F43:G43"/>
    <mergeCell ref="I43:K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55:C55"/>
    <mergeCell ref="D55:E55"/>
    <mergeCell ref="F55:G55"/>
    <mergeCell ref="I55:K55"/>
    <mergeCell ref="A56:C56"/>
    <mergeCell ref="D56:E56"/>
    <mergeCell ref="F56:G56"/>
    <mergeCell ref="I56:K56"/>
    <mergeCell ref="A53:C53"/>
    <mergeCell ref="D53:E53"/>
    <mergeCell ref="F53:G53"/>
    <mergeCell ref="I53:K53"/>
    <mergeCell ref="A54:C54"/>
    <mergeCell ref="D54:E54"/>
    <mergeCell ref="F54:G54"/>
    <mergeCell ref="I54:K54"/>
    <mergeCell ref="A59:C59"/>
    <mergeCell ref="D59:E59"/>
    <mergeCell ref="F59:G59"/>
    <mergeCell ref="I59:K59"/>
    <mergeCell ref="A60:C60"/>
    <mergeCell ref="D60:E60"/>
    <mergeCell ref="F60:G60"/>
    <mergeCell ref="I60:K60"/>
    <mergeCell ref="A57:C57"/>
    <mergeCell ref="D57:E57"/>
    <mergeCell ref="F57:G57"/>
    <mergeCell ref="I57:K57"/>
    <mergeCell ref="A58:C58"/>
    <mergeCell ref="D58:E58"/>
    <mergeCell ref="F58:G58"/>
    <mergeCell ref="I58:K58"/>
    <mergeCell ref="A63:C63"/>
    <mergeCell ref="D63:E63"/>
    <mergeCell ref="F63:G63"/>
    <mergeCell ref="I63:K63"/>
    <mergeCell ref="A64:C64"/>
    <mergeCell ref="D64:E64"/>
    <mergeCell ref="F64:G64"/>
    <mergeCell ref="I64:K64"/>
    <mergeCell ref="A61:C61"/>
    <mergeCell ref="D61:E61"/>
    <mergeCell ref="F61:G61"/>
    <mergeCell ref="I61:K61"/>
    <mergeCell ref="A62:C62"/>
    <mergeCell ref="D62:E62"/>
    <mergeCell ref="F62:G62"/>
    <mergeCell ref="I62:K62"/>
    <mergeCell ref="A67:C67"/>
    <mergeCell ref="D67:E67"/>
    <mergeCell ref="F67:G67"/>
    <mergeCell ref="I67:K67"/>
    <mergeCell ref="A68:C68"/>
    <mergeCell ref="D68:E68"/>
    <mergeCell ref="F68:G68"/>
    <mergeCell ref="I68:K68"/>
    <mergeCell ref="A65:C65"/>
    <mergeCell ref="D65:E65"/>
    <mergeCell ref="F65:G65"/>
    <mergeCell ref="I65:K65"/>
    <mergeCell ref="A66:C66"/>
    <mergeCell ref="D66:E66"/>
    <mergeCell ref="F66:G66"/>
    <mergeCell ref="I66:K66"/>
    <mergeCell ref="A71:C71"/>
    <mergeCell ref="D71:E71"/>
    <mergeCell ref="F71:G71"/>
    <mergeCell ref="I71:K71"/>
    <mergeCell ref="A72:C72"/>
    <mergeCell ref="D72:E72"/>
    <mergeCell ref="F72:G72"/>
    <mergeCell ref="I72:K72"/>
    <mergeCell ref="A69:C69"/>
    <mergeCell ref="D69:E69"/>
    <mergeCell ref="F69:G69"/>
    <mergeCell ref="I69:K69"/>
    <mergeCell ref="A70:C70"/>
    <mergeCell ref="D70:E70"/>
    <mergeCell ref="F70:G70"/>
    <mergeCell ref="I70:K70"/>
    <mergeCell ref="A73:C73"/>
    <mergeCell ref="D73:E73"/>
    <mergeCell ref="F73:G73"/>
    <mergeCell ref="I73:K73"/>
    <mergeCell ref="A74:C74"/>
    <mergeCell ref="D74:E74"/>
    <mergeCell ref="F74:G74"/>
    <mergeCell ref="A75:C75"/>
    <mergeCell ref="D75:E75"/>
    <mergeCell ref="F75:G75"/>
    <mergeCell ref="A76:C76"/>
    <mergeCell ref="D76:E76"/>
    <mergeCell ref="F76:G76"/>
    <mergeCell ref="I76:K76"/>
    <mergeCell ref="A77:C77"/>
    <mergeCell ref="D77:E77"/>
    <mergeCell ref="F77:G77"/>
    <mergeCell ref="I77:K77"/>
    <mergeCell ref="A80:C80"/>
    <mergeCell ref="D80:E80"/>
    <mergeCell ref="F80:G80"/>
    <mergeCell ref="I80:K80"/>
    <mergeCell ref="A81:C81"/>
    <mergeCell ref="D81:E81"/>
    <mergeCell ref="F81:G81"/>
    <mergeCell ref="I81:K81"/>
    <mergeCell ref="A78:C78"/>
    <mergeCell ref="D78:E78"/>
    <mergeCell ref="F78:G78"/>
    <mergeCell ref="I78:K78"/>
    <mergeCell ref="A79:C79"/>
    <mergeCell ref="D79:E79"/>
    <mergeCell ref="F79:G79"/>
    <mergeCell ref="I79:K79"/>
    <mergeCell ref="A84:C84"/>
    <mergeCell ref="D84:E84"/>
    <mergeCell ref="F84:G84"/>
    <mergeCell ref="I84:K84"/>
    <mergeCell ref="A85:C85"/>
    <mergeCell ref="D85:E85"/>
    <mergeCell ref="F85:G85"/>
    <mergeCell ref="I85:K85"/>
    <mergeCell ref="A82:C82"/>
    <mergeCell ref="D82:E82"/>
    <mergeCell ref="F82:G82"/>
    <mergeCell ref="I82:K82"/>
    <mergeCell ref="A83:C83"/>
    <mergeCell ref="D83:E83"/>
    <mergeCell ref="F83:G83"/>
    <mergeCell ref="I83:K83"/>
    <mergeCell ref="A88:C88"/>
    <mergeCell ref="D88:E88"/>
    <mergeCell ref="F88:G88"/>
    <mergeCell ref="I88:K88"/>
    <mergeCell ref="A89:C89"/>
    <mergeCell ref="D89:E89"/>
    <mergeCell ref="F89:G89"/>
    <mergeCell ref="I89:K89"/>
    <mergeCell ref="A86:C86"/>
    <mergeCell ref="D86:E86"/>
    <mergeCell ref="F86:G86"/>
    <mergeCell ref="I86:K86"/>
    <mergeCell ref="A87:C87"/>
    <mergeCell ref="D87:E87"/>
    <mergeCell ref="F87:G87"/>
    <mergeCell ref="I87:K87"/>
    <mergeCell ref="A92:C92"/>
    <mergeCell ref="D92:E92"/>
    <mergeCell ref="F92:G92"/>
    <mergeCell ref="I92:K92"/>
    <mergeCell ref="A93:C93"/>
    <mergeCell ref="D93:E93"/>
    <mergeCell ref="F93:G93"/>
    <mergeCell ref="I93:K93"/>
    <mergeCell ref="A90:C90"/>
    <mergeCell ref="D90:E90"/>
    <mergeCell ref="F90:G90"/>
    <mergeCell ref="I90:K90"/>
    <mergeCell ref="A91:C91"/>
    <mergeCell ref="D91:E91"/>
    <mergeCell ref="F91:G91"/>
    <mergeCell ref="I91:K91"/>
    <mergeCell ref="A96:C96"/>
    <mergeCell ref="D96:E96"/>
    <mergeCell ref="F96:G96"/>
    <mergeCell ref="I96:K96"/>
    <mergeCell ref="A97:C97"/>
    <mergeCell ref="D97:E97"/>
    <mergeCell ref="F97:G97"/>
    <mergeCell ref="I97:K97"/>
    <mergeCell ref="A94:C94"/>
    <mergeCell ref="D94:E94"/>
    <mergeCell ref="F94:G94"/>
    <mergeCell ref="I94:K94"/>
    <mergeCell ref="A95:C95"/>
    <mergeCell ref="D95:E95"/>
    <mergeCell ref="F95:G95"/>
    <mergeCell ref="I95:K95"/>
    <mergeCell ref="A100:C100"/>
    <mergeCell ref="D100:E100"/>
    <mergeCell ref="F100:G100"/>
    <mergeCell ref="I100:K100"/>
    <mergeCell ref="A101:C101"/>
    <mergeCell ref="D101:E101"/>
    <mergeCell ref="F101:G101"/>
    <mergeCell ref="I101:K101"/>
    <mergeCell ref="A98:C98"/>
    <mergeCell ref="D98:E98"/>
    <mergeCell ref="F98:G98"/>
    <mergeCell ref="I98:K98"/>
    <mergeCell ref="A99:C99"/>
    <mergeCell ref="D99:E99"/>
    <mergeCell ref="F99:G99"/>
    <mergeCell ref="I99:K99"/>
    <mergeCell ref="A108:C108"/>
    <mergeCell ref="D108:E108"/>
    <mergeCell ref="F108:G108"/>
    <mergeCell ref="I108:K109"/>
    <mergeCell ref="A109:C109"/>
    <mergeCell ref="D109:E109"/>
    <mergeCell ref="F109:G109"/>
    <mergeCell ref="A102:C102"/>
    <mergeCell ref="D102:E102"/>
    <mergeCell ref="F102:G102"/>
    <mergeCell ref="I102:K102"/>
    <mergeCell ref="A105:K105"/>
    <mergeCell ref="A107:C107"/>
    <mergeCell ref="D107:E107"/>
    <mergeCell ref="F107:G107"/>
    <mergeCell ref="I107:K107"/>
    <mergeCell ref="A112:C112"/>
    <mergeCell ref="D112:E112"/>
    <mergeCell ref="F112:G112"/>
    <mergeCell ref="I112:K112"/>
    <mergeCell ref="A113:C113"/>
    <mergeCell ref="D113:E113"/>
    <mergeCell ref="F113:G113"/>
    <mergeCell ref="I113:K113"/>
    <mergeCell ref="A110:C110"/>
    <mergeCell ref="D110:E110"/>
    <mergeCell ref="F110:G110"/>
    <mergeCell ref="I110:K110"/>
    <mergeCell ref="A111:C111"/>
    <mergeCell ref="D111:E111"/>
    <mergeCell ref="F111:G111"/>
    <mergeCell ref="I111:K111"/>
    <mergeCell ref="A116:C116"/>
    <mergeCell ref="D116:E116"/>
    <mergeCell ref="F116:G116"/>
    <mergeCell ref="I116:K116"/>
    <mergeCell ref="A117:C117"/>
    <mergeCell ref="D117:E117"/>
    <mergeCell ref="F117:G117"/>
    <mergeCell ref="I117:K117"/>
    <mergeCell ref="A114:C114"/>
    <mergeCell ref="D114:E114"/>
    <mergeCell ref="F114:G114"/>
    <mergeCell ref="I114:K114"/>
    <mergeCell ref="A115:C115"/>
    <mergeCell ref="D115:E115"/>
    <mergeCell ref="F115:G115"/>
    <mergeCell ref="I115:K115"/>
    <mergeCell ref="A119:C119"/>
    <mergeCell ref="D119:E119"/>
    <mergeCell ref="F119:G119"/>
    <mergeCell ref="A120:C120"/>
    <mergeCell ref="D120:E120"/>
    <mergeCell ref="F120:G120"/>
    <mergeCell ref="I120:K120"/>
    <mergeCell ref="A118:C118"/>
    <mergeCell ref="D118:E118"/>
    <mergeCell ref="F118:G118"/>
    <mergeCell ref="I118:K118"/>
    <mergeCell ref="A121:C121"/>
    <mergeCell ref="D121:E121"/>
    <mergeCell ref="F121:G121"/>
    <mergeCell ref="I121:K121"/>
    <mergeCell ref="A122:C122"/>
    <mergeCell ref="D122:E122"/>
    <mergeCell ref="F122:G122"/>
    <mergeCell ref="A123:C123"/>
    <mergeCell ref="D123:E123"/>
    <mergeCell ref="I122:K122"/>
    <mergeCell ref="I123:K123"/>
    <mergeCell ref="F123:G123"/>
    <mergeCell ref="A133:C133"/>
    <mergeCell ref="D133:E133"/>
    <mergeCell ref="F133:G133"/>
    <mergeCell ref="I133:K133"/>
    <mergeCell ref="A134:C134"/>
    <mergeCell ref="D134:E134"/>
    <mergeCell ref="F134:G134"/>
    <mergeCell ref="I134:K134"/>
    <mergeCell ref="A130:C130"/>
    <mergeCell ref="D130:E130"/>
    <mergeCell ref="F130:G130"/>
    <mergeCell ref="A132:C132"/>
    <mergeCell ref="D132:E132"/>
    <mergeCell ref="F132:G132"/>
    <mergeCell ref="I132:K132"/>
    <mergeCell ref="I124:K130"/>
    <mergeCell ref="A131:C131"/>
    <mergeCell ref="D131:E131"/>
    <mergeCell ref="F131:G131"/>
    <mergeCell ref="I131:K131"/>
    <mergeCell ref="A128:C128"/>
    <mergeCell ref="D128:E128"/>
    <mergeCell ref="F128:G128"/>
    <mergeCell ref="A126:C126"/>
    <mergeCell ref="I135:K135"/>
    <mergeCell ref="A136:C136"/>
    <mergeCell ref="D136:E136"/>
    <mergeCell ref="F136:G136"/>
    <mergeCell ref="I136:K140"/>
    <mergeCell ref="A137:C137"/>
    <mergeCell ref="D137:E137"/>
    <mergeCell ref="A140:C140"/>
    <mergeCell ref="D140:E140"/>
    <mergeCell ref="F140:G140"/>
    <mergeCell ref="F137:G137"/>
    <mergeCell ref="A138:C138"/>
    <mergeCell ref="D138:E138"/>
    <mergeCell ref="F138:G138"/>
    <mergeCell ref="A139:C139"/>
    <mergeCell ref="D139:E139"/>
    <mergeCell ref="F139:G139"/>
    <mergeCell ref="A135:C135"/>
    <mergeCell ref="D135:E135"/>
    <mergeCell ref="F135:G135"/>
    <mergeCell ref="A147:C147"/>
    <mergeCell ref="D147:E147"/>
    <mergeCell ref="F147:G147"/>
    <mergeCell ref="I147:K147"/>
    <mergeCell ref="A148:C148"/>
    <mergeCell ref="D148:E148"/>
    <mergeCell ref="F148:G148"/>
    <mergeCell ref="I148:K148"/>
    <mergeCell ref="I141:K141"/>
    <mergeCell ref="A144:K144"/>
    <mergeCell ref="A145:K145"/>
    <mergeCell ref="A146:C146"/>
    <mergeCell ref="D146:E146"/>
    <mergeCell ref="F146:G146"/>
    <mergeCell ref="I146:K146"/>
    <mergeCell ref="A141:C141"/>
    <mergeCell ref="D141:E141"/>
    <mergeCell ref="F141:G141"/>
    <mergeCell ref="F152:G152"/>
    <mergeCell ref="I152:K152"/>
    <mergeCell ref="A149:C149"/>
    <mergeCell ref="D149:E149"/>
    <mergeCell ref="F149:G149"/>
    <mergeCell ref="I149:K149"/>
    <mergeCell ref="A150:C150"/>
    <mergeCell ref="D150:E150"/>
    <mergeCell ref="F150:G150"/>
    <mergeCell ref="I150:K150"/>
    <mergeCell ref="A168:K168"/>
    <mergeCell ref="A169:K169"/>
    <mergeCell ref="A170:K170"/>
    <mergeCell ref="A171:K171"/>
    <mergeCell ref="I74:K74"/>
    <mergeCell ref="I75:K75"/>
    <mergeCell ref="I156:K156"/>
    <mergeCell ref="I157:K157"/>
    <mergeCell ref="I119:K119"/>
    <mergeCell ref="A160:K160"/>
    <mergeCell ref="A162:K162"/>
    <mergeCell ref="A163:K163"/>
    <mergeCell ref="A164:K164"/>
    <mergeCell ref="A165:K165"/>
    <mergeCell ref="A166:K166"/>
    <mergeCell ref="F157:G157"/>
    <mergeCell ref="A158:C158"/>
    <mergeCell ref="D158:E158"/>
    <mergeCell ref="F158:G158"/>
    <mergeCell ref="I158:K158"/>
    <mergeCell ref="A159:K159"/>
    <mergeCell ref="A155:C155"/>
    <mergeCell ref="D155:E155"/>
    <mergeCell ref="F155:G155"/>
    <mergeCell ref="A129:C129"/>
    <mergeCell ref="D129:E129"/>
    <mergeCell ref="F129:G129"/>
    <mergeCell ref="A167:K167"/>
    <mergeCell ref="I155:K155"/>
    <mergeCell ref="A156:C156"/>
    <mergeCell ref="D156:E156"/>
    <mergeCell ref="F156:G156"/>
    <mergeCell ref="A157:C157"/>
    <mergeCell ref="D157:E157"/>
    <mergeCell ref="A153:C153"/>
    <mergeCell ref="D153:E153"/>
    <mergeCell ref="F153:G153"/>
    <mergeCell ref="I153:K153"/>
    <mergeCell ref="A154:C154"/>
    <mergeCell ref="D154:E154"/>
    <mergeCell ref="F154:G154"/>
    <mergeCell ref="I154:K154"/>
    <mergeCell ref="A151:C151"/>
    <mergeCell ref="D151:E151"/>
    <mergeCell ref="F151:G151"/>
    <mergeCell ref="I151:K151"/>
    <mergeCell ref="A152:C152"/>
    <mergeCell ref="D152:E152"/>
  </mergeCells>
  <pageMargins left="0.70866141732283472" right="0.70866141732283472" top="0.74803149606299213" bottom="0.74803149606299213" header="0.31496062992125984" footer="0.31496062992125984"/>
  <pageSetup paperSize="9" scale="63" fitToHeight="7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2"/>
  <sheetViews>
    <sheetView workbookViewId="0">
      <selection activeCell="K9" sqref="K9"/>
    </sheetView>
  </sheetViews>
  <sheetFormatPr defaultRowHeight="15" x14ac:dyDescent="0.25"/>
  <cols>
    <col min="1" max="1" width="17" customWidth="1"/>
    <col min="2" max="2" width="15.42578125" customWidth="1"/>
    <col min="3" max="3" width="17.85546875" customWidth="1"/>
    <col min="4" max="4" width="10" style="45" bestFit="1" customWidth="1"/>
    <col min="5" max="5" width="10.7109375" style="45" customWidth="1"/>
    <col min="7" max="7" width="10.85546875" customWidth="1"/>
    <col min="8" max="8" width="17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317" t="s">
        <v>0</v>
      </c>
      <c r="B2" s="269"/>
      <c r="C2" s="269"/>
      <c r="D2" s="269"/>
      <c r="E2" s="269"/>
      <c r="F2" s="269"/>
      <c r="G2" s="269"/>
      <c r="H2" s="269"/>
      <c r="I2" s="269"/>
      <c r="J2" s="269"/>
    </row>
    <row r="3" spans="1:10" ht="15.75" x14ac:dyDescent="0.25">
      <c r="A3" s="317" t="s">
        <v>1</v>
      </c>
      <c r="B3" s="269"/>
      <c r="C3" s="269"/>
      <c r="D3" s="269"/>
      <c r="E3" s="269"/>
      <c r="F3" s="269"/>
      <c r="G3" s="269"/>
      <c r="H3" s="269"/>
      <c r="I3" s="269"/>
      <c r="J3" s="269"/>
    </row>
    <row r="4" spans="1:10" ht="15.75" x14ac:dyDescent="0.25">
      <c r="A4" s="317" t="s">
        <v>2</v>
      </c>
      <c r="B4" s="269"/>
      <c r="C4" s="269"/>
      <c r="D4" s="269"/>
      <c r="E4" s="269"/>
      <c r="F4" s="269"/>
      <c r="G4" s="269"/>
      <c r="H4" s="269"/>
      <c r="I4" s="269"/>
      <c r="J4" s="269"/>
    </row>
    <row r="5" spans="1:10" ht="15.75" x14ac:dyDescent="0.25">
      <c r="A5" s="317"/>
      <c r="B5" s="269"/>
      <c r="C5" s="269"/>
      <c r="D5" s="269"/>
      <c r="E5" s="269"/>
      <c r="F5" s="269"/>
      <c r="G5" s="269"/>
      <c r="H5" s="269"/>
      <c r="I5" s="269"/>
    </row>
    <row r="6" spans="1:10" ht="15" customHeight="1" x14ac:dyDescent="0.25">
      <c r="A6" s="404" t="s">
        <v>229</v>
      </c>
      <c r="B6" s="404"/>
      <c r="C6" s="404"/>
      <c r="D6" s="404"/>
      <c r="E6" s="404"/>
      <c r="F6" s="404"/>
      <c r="G6" s="404"/>
      <c r="H6" s="404"/>
      <c r="I6" s="404"/>
      <c r="J6" s="404"/>
    </row>
    <row r="7" spans="1:10" ht="46.5" customHeight="1" x14ac:dyDescent="0.25">
      <c r="A7" s="322" t="s">
        <v>3</v>
      </c>
      <c r="B7" s="323"/>
      <c r="C7" s="323"/>
      <c r="D7" s="323"/>
      <c r="E7" s="323"/>
      <c r="F7" s="323"/>
      <c r="G7" s="323"/>
      <c r="H7" s="323"/>
      <c r="I7" s="323"/>
      <c r="J7" s="269"/>
    </row>
    <row r="8" spans="1:10" ht="7.5" customHeight="1" x14ac:dyDescent="0.25">
      <c r="A8" s="317"/>
      <c r="B8" s="269"/>
      <c r="C8" s="269"/>
      <c r="D8" s="269"/>
      <c r="E8" s="269"/>
      <c r="F8" s="269"/>
      <c r="G8" s="269"/>
      <c r="H8" s="269"/>
      <c r="I8" s="269"/>
    </row>
    <row r="9" spans="1:10" ht="135" customHeight="1" x14ac:dyDescent="0.25">
      <c r="A9" s="322" t="s">
        <v>119</v>
      </c>
      <c r="B9" s="323"/>
      <c r="C9" s="323"/>
      <c r="D9" s="323"/>
      <c r="E9" s="323"/>
      <c r="F9" s="323"/>
      <c r="G9" s="323"/>
      <c r="H9" s="323"/>
      <c r="I9" s="323"/>
      <c r="J9" s="21"/>
    </row>
    <row r="10" spans="1:10" ht="62.25" customHeight="1" x14ac:dyDescent="0.25">
      <c r="A10" s="319" t="s">
        <v>230</v>
      </c>
      <c r="B10" s="320"/>
      <c r="C10" s="320"/>
      <c r="D10" s="320"/>
      <c r="E10" s="320"/>
      <c r="F10" s="320"/>
      <c r="G10" s="320"/>
      <c r="H10" s="320"/>
      <c r="I10" s="320"/>
      <c r="J10" s="321"/>
    </row>
    <row r="11" spans="1:10" ht="15.75" x14ac:dyDescent="0.25">
      <c r="A11" s="297" t="s">
        <v>28</v>
      </c>
      <c r="B11" s="298"/>
      <c r="C11" s="298"/>
      <c r="D11" s="298"/>
      <c r="E11" s="298"/>
      <c r="F11" s="298"/>
      <c r="G11" s="298"/>
      <c r="H11" s="298"/>
      <c r="I11" s="298"/>
      <c r="J11" s="298"/>
    </row>
    <row r="12" spans="1:10" ht="63" customHeight="1" x14ac:dyDescent="0.25">
      <c r="A12" s="257" t="s">
        <v>123</v>
      </c>
      <c r="B12" s="258"/>
      <c r="C12" s="258"/>
      <c r="D12" s="258"/>
      <c r="E12" s="258"/>
      <c r="F12" s="258"/>
      <c r="G12" s="258"/>
      <c r="H12" s="258"/>
      <c r="I12" s="258"/>
      <c r="J12" s="259"/>
    </row>
    <row r="13" spans="1:10" ht="18.75" customHeight="1" x14ac:dyDescent="0.25">
      <c r="A13" s="138"/>
      <c r="B13" s="139"/>
      <c r="C13" s="139"/>
      <c r="D13" s="135"/>
      <c r="E13" s="135"/>
      <c r="F13" s="139"/>
      <c r="G13" s="139"/>
      <c r="H13" s="139"/>
      <c r="I13" s="139"/>
      <c r="J13" s="140"/>
    </row>
    <row r="14" spans="1:10" ht="15.75" x14ac:dyDescent="0.25">
      <c r="A14" s="317" t="s">
        <v>4</v>
      </c>
      <c r="B14" s="269"/>
      <c r="C14" s="269"/>
      <c r="D14" s="269"/>
      <c r="E14" s="269"/>
      <c r="F14" s="269"/>
      <c r="G14" s="269"/>
      <c r="H14" s="269"/>
      <c r="I14" s="269"/>
      <c r="J14" s="269"/>
    </row>
    <row r="15" spans="1:10" ht="15.75" x14ac:dyDescent="0.25">
      <c r="A15" s="302" t="s">
        <v>231</v>
      </c>
      <c r="B15" s="303"/>
      <c r="C15" s="303"/>
      <c r="D15" s="303"/>
      <c r="E15" s="303"/>
      <c r="F15" s="303"/>
      <c r="G15" s="303"/>
      <c r="H15" s="303"/>
      <c r="I15" s="303"/>
      <c r="J15" s="303"/>
    </row>
    <row r="16" spans="1:10" ht="15.75" x14ac:dyDescent="0.25">
      <c r="A16" s="2"/>
      <c r="B16" s="20"/>
      <c r="C16" s="20"/>
      <c r="D16" s="44"/>
      <c r="E16" s="44"/>
      <c r="F16" s="20"/>
      <c r="G16" s="20"/>
      <c r="H16" s="20"/>
      <c r="I16" s="20"/>
      <c r="J16" s="20"/>
    </row>
    <row r="17" spans="1:11" ht="15.75" x14ac:dyDescent="0.25">
      <c r="A17" s="314"/>
      <c r="B17" s="324"/>
      <c r="C17" s="324"/>
      <c r="D17" s="247" t="s">
        <v>21</v>
      </c>
      <c r="E17" s="247"/>
      <c r="F17" s="248" t="s">
        <v>6</v>
      </c>
      <c r="G17" s="248"/>
      <c r="H17" s="314" t="s">
        <v>14</v>
      </c>
      <c r="I17" s="248"/>
      <c r="J17" s="248"/>
    </row>
    <row r="18" spans="1:11" ht="30" customHeight="1" x14ac:dyDescent="0.25">
      <c r="A18" s="305" t="s">
        <v>7</v>
      </c>
      <c r="B18" s="306"/>
      <c r="C18" s="306"/>
      <c r="D18" s="307">
        <v>11974195</v>
      </c>
      <c r="E18" s="307"/>
      <c r="F18" s="308">
        <f>D18+H18</f>
        <v>11869976</v>
      </c>
      <c r="G18" s="308"/>
      <c r="H18" s="400">
        <f>-147506.67+43287.67</f>
        <v>-104219.00000000001</v>
      </c>
      <c r="I18" s="401"/>
      <c r="J18" s="401"/>
    </row>
    <row r="19" spans="1:11" x14ac:dyDescent="0.25">
      <c r="A19" s="305" t="s">
        <v>8</v>
      </c>
      <c r="B19" s="306"/>
      <c r="C19" s="306"/>
      <c r="D19" s="307">
        <v>3580734.16</v>
      </c>
      <c r="E19" s="307"/>
      <c r="F19" s="308">
        <f t="shared" ref="F19:F21" si="0">D19+H19</f>
        <v>3573243.0900000003</v>
      </c>
      <c r="G19" s="308"/>
      <c r="H19" s="401">
        <v>-7491.07</v>
      </c>
      <c r="I19" s="401"/>
      <c r="J19" s="401"/>
    </row>
    <row r="20" spans="1:11" ht="15.75" x14ac:dyDescent="0.25">
      <c r="A20" s="305" t="s">
        <v>9</v>
      </c>
      <c r="B20" s="306"/>
      <c r="C20" s="306"/>
      <c r="D20" s="307">
        <v>0</v>
      </c>
      <c r="E20" s="307"/>
      <c r="F20" s="308">
        <f t="shared" si="0"/>
        <v>0</v>
      </c>
      <c r="G20" s="308"/>
      <c r="H20" s="400"/>
      <c r="I20" s="401"/>
      <c r="J20" s="401"/>
    </row>
    <row r="21" spans="1:11" ht="30" customHeight="1" x14ac:dyDescent="0.25">
      <c r="A21" s="311" t="s">
        <v>10</v>
      </c>
      <c r="B21" s="312"/>
      <c r="C21" s="313"/>
      <c r="D21" s="307">
        <v>1179531.57</v>
      </c>
      <c r="E21" s="307"/>
      <c r="F21" s="308">
        <f t="shared" si="0"/>
        <v>1148331.57</v>
      </c>
      <c r="G21" s="308"/>
      <c r="H21" s="401">
        <v>-31200</v>
      </c>
      <c r="I21" s="401"/>
      <c r="J21" s="401"/>
    </row>
    <row r="22" spans="1:11" ht="15.75" x14ac:dyDescent="0.25">
      <c r="A22" s="314" t="s">
        <v>11</v>
      </c>
      <c r="B22" s="315"/>
      <c r="C22" s="315"/>
      <c r="D22" s="316">
        <f>D18+D19+D20+D21</f>
        <v>16734460.73</v>
      </c>
      <c r="E22" s="316"/>
      <c r="F22" s="299">
        <f>SUM(F18:G21)</f>
        <v>16591550.66</v>
      </c>
      <c r="G22" s="299"/>
      <c r="H22" s="405">
        <f>H18+H19+H20+H21</f>
        <v>-142910.07</v>
      </c>
      <c r="I22" s="403"/>
      <c r="J22" s="403"/>
    </row>
    <row r="23" spans="1:11" ht="15.75" x14ac:dyDescent="0.25">
      <c r="A23" s="17"/>
      <c r="B23" s="18"/>
      <c r="C23" s="18"/>
      <c r="D23" s="46"/>
      <c r="E23" s="46"/>
      <c r="F23" s="37"/>
      <c r="G23" s="37"/>
      <c r="H23" s="19"/>
      <c r="I23" s="9"/>
      <c r="J23" s="9"/>
    </row>
    <row r="24" spans="1:11" ht="15.75" x14ac:dyDescent="0.25">
      <c r="A24" s="302" t="s">
        <v>232</v>
      </c>
      <c r="B24" s="303"/>
      <c r="C24" s="303"/>
      <c r="D24" s="303"/>
      <c r="E24" s="303"/>
      <c r="F24" s="303"/>
      <c r="G24" s="303"/>
      <c r="H24" s="303"/>
      <c r="I24" s="303"/>
      <c r="J24" s="303"/>
    </row>
    <row r="25" spans="1:11" ht="9" customHeight="1" x14ac:dyDescent="0.25">
      <c r="A25" s="131"/>
      <c r="B25" s="131"/>
      <c r="C25" s="131"/>
      <c r="D25" s="44"/>
      <c r="E25" s="44"/>
      <c r="F25" s="131"/>
      <c r="G25" s="131"/>
      <c r="H25" s="131"/>
      <c r="I25" s="131"/>
      <c r="J25" s="131"/>
    </row>
    <row r="26" spans="1:11" x14ac:dyDescent="0.25">
      <c r="A26" s="304" t="s">
        <v>12</v>
      </c>
      <c r="B26" s="304"/>
      <c r="C26" s="304"/>
      <c r="D26" s="304"/>
      <c r="E26" s="304"/>
      <c r="F26" s="304"/>
      <c r="G26" s="304"/>
      <c r="H26" s="304"/>
      <c r="I26" s="304"/>
      <c r="J26" s="304"/>
    </row>
    <row r="27" spans="1:11" ht="10.5" customHeight="1" x14ac:dyDescent="0.25">
      <c r="A27" s="137"/>
      <c r="B27" s="137"/>
      <c r="C27" s="137"/>
      <c r="D27" s="47"/>
      <c r="E27" s="47"/>
      <c r="F27" s="137"/>
      <c r="G27" s="137"/>
      <c r="H27" s="137"/>
      <c r="I27" s="137"/>
      <c r="J27" s="137"/>
    </row>
    <row r="28" spans="1:11" s="3" customFormat="1" x14ac:dyDescent="0.25">
      <c r="A28" s="208"/>
      <c r="B28" s="208"/>
      <c r="C28" s="208"/>
      <c r="D28" s="247" t="s">
        <v>21</v>
      </c>
      <c r="E28" s="247"/>
      <c r="F28" s="248" t="s">
        <v>6</v>
      </c>
      <c r="G28" s="248"/>
      <c r="H28" s="132" t="s">
        <v>14</v>
      </c>
      <c r="I28" s="249" t="s">
        <v>13</v>
      </c>
      <c r="J28" s="250"/>
      <c r="K28" s="251"/>
    </row>
    <row r="29" spans="1:11" s="3" customFormat="1" ht="18.75" customHeight="1" x14ac:dyDescent="0.25">
      <c r="A29" s="291" t="s">
        <v>15</v>
      </c>
      <c r="B29" s="291"/>
      <c r="C29" s="291"/>
      <c r="D29" s="210">
        <v>4998551.24</v>
      </c>
      <c r="E29" s="211"/>
      <c r="F29" s="200">
        <f t="shared" ref="F29:F39" si="1">D29+H29</f>
        <v>4926660.63</v>
      </c>
      <c r="G29" s="201"/>
      <c r="H29" s="143">
        <v>-71890.61</v>
      </c>
      <c r="I29" s="335" t="s">
        <v>240</v>
      </c>
      <c r="J29" s="363"/>
      <c r="K29" s="364"/>
    </row>
    <row r="30" spans="1:11" s="3" customFormat="1" ht="22.5" customHeight="1" x14ac:dyDescent="0.25">
      <c r="A30" s="197" t="s">
        <v>16</v>
      </c>
      <c r="B30" s="198"/>
      <c r="C30" s="199"/>
      <c r="D30" s="210">
        <v>1509562.48</v>
      </c>
      <c r="E30" s="211"/>
      <c r="F30" s="200">
        <f t="shared" si="1"/>
        <v>1487851.51</v>
      </c>
      <c r="G30" s="201"/>
      <c r="H30" s="143">
        <v>-21710.97</v>
      </c>
      <c r="I30" s="338"/>
      <c r="J30" s="339"/>
      <c r="K30" s="340"/>
    </row>
    <row r="31" spans="1:11" s="3" customFormat="1" ht="30" customHeight="1" x14ac:dyDescent="0.25">
      <c r="A31" s="197" t="s">
        <v>124</v>
      </c>
      <c r="B31" s="198"/>
      <c r="C31" s="199"/>
      <c r="D31" s="210">
        <v>8364.5400000000009</v>
      </c>
      <c r="E31" s="211"/>
      <c r="F31" s="200">
        <f t="shared" si="1"/>
        <v>8294.5400000000009</v>
      </c>
      <c r="G31" s="201"/>
      <c r="H31" s="143">
        <v>-70</v>
      </c>
      <c r="I31" s="341"/>
      <c r="J31" s="342"/>
      <c r="K31" s="343"/>
    </row>
    <row r="32" spans="1:11" ht="16.5" customHeight="1" x14ac:dyDescent="0.25">
      <c r="A32" s="197" t="s">
        <v>25</v>
      </c>
      <c r="B32" s="198"/>
      <c r="C32" s="199"/>
      <c r="D32" s="210">
        <f>D33</f>
        <v>848</v>
      </c>
      <c r="E32" s="235"/>
      <c r="F32" s="200">
        <f t="shared" si="1"/>
        <v>0</v>
      </c>
      <c r="G32" s="236"/>
      <c r="H32" s="134">
        <f>H33</f>
        <v>-848</v>
      </c>
      <c r="I32" s="188"/>
      <c r="J32" s="189"/>
      <c r="K32" s="190"/>
    </row>
    <row r="33" spans="1:11" ht="39.75" customHeight="1" x14ac:dyDescent="0.25">
      <c r="A33" s="181" t="s">
        <v>152</v>
      </c>
      <c r="B33" s="182"/>
      <c r="C33" s="183"/>
      <c r="D33" s="359">
        <v>848</v>
      </c>
      <c r="E33" s="360"/>
      <c r="F33" s="361">
        <f>D33+H33</f>
        <v>0</v>
      </c>
      <c r="G33" s="387"/>
      <c r="H33" s="78">
        <v>-848</v>
      </c>
      <c r="I33" s="432" t="s">
        <v>208</v>
      </c>
      <c r="J33" s="438"/>
      <c r="K33" s="439"/>
    </row>
    <row r="34" spans="1:11" s="3" customFormat="1" ht="16.5" customHeight="1" x14ac:dyDescent="0.25">
      <c r="A34" s="291" t="s">
        <v>18</v>
      </c>
      <c r="B34" s="291"/>
      <c r="C34" s="291"/>
      <c r="D34" s="210">
        <f>SUM(D35:E39)</f>
        <v>28860</v>
      </c>
      <c r="E34" s="211"/>
      <c r="F34" s="200">
        <f t="shared" si="1"/>
        <v>29778</v>
      </c>
      <c r="G34" s="201"/>
      <c r="H34" s="134">
        <f>SUM(H35:H39)</f>
        <v>918</v>
      </c>
      <c r="I34" s="212"/>
      <c r="J34" s="213"/>
      <c r="K34" s="214"/>
    </row>
    <row r="35" spans="1:11" s="3" customFormat="1" ht="18.75" customHeight="1" x14ac:dyDescent="0.25">
      <c r="A35" s="292" t="s">
        <v>155</v>
      </c>
      <c r="B35" s="293"/>
      <c r="C35" s="187"/>
      <c r="D35" s="359">
        <v>20400</v>
      </c>
      <c r="E35" s="360"/>
      <c r="F35" s="361">
        <f t="shared" si="1"/>
        <v>20400</v>
      </c>
      <c r="G35" s="362"/>
      <c r="H35" s="78"/>
      <c r="I35" s="290"/>
      <c r="J35" s="290"/>
      <c r="K35" s="290"/>
    </row>
    <row r="36" spans="1:11" s="3" customFormat="1" ht="18.75" customHeight="1" x14ac:dyDescent="0.25">
      <c r="A36" s="292" t="s">
        <v>156</v>
      </c>
      <c r="B36" s="293"/>
      <c r="C36" s="187"/>
      <c r="D36" s="359">
        <v>3672</v>
      </c>
      <c r="E36" s="360"/>
      <c r="F36" s="361">
        <f t="shared" si="1"/>
        <v>3672</v>
      </c>
      <c r="G36" s="362"/>
      <c r="H36" s="78"/>
      <c r="I36" s="290"/>
      <c r="J36" s="290"/>
      <c r="K36" s="290"/>
    </row>
    <row r="37" spans="1:11" s="3" customFormat="1" ht="16.5" customHeight="1" x14ac:dyDescent="0.25">
      <c r="A37" s="181" t="s">
        <v>77</v>
      </c>
      <c r="B37" s="266"/>
      <c r="C37" s="267"/>
      <c r="D37" s="359">
        <v>288</v>
      </c>
      <c r="E37" s="360"/>
      <c r="F37" s="361">
        <f t="shared" si="1"/>
        <v>288</v>
      </c>
      <c r="G37" s="362"/>
      <c r="H37" s="78"/>
      <c r="I37" s="212"/>
      <c r="J37" s="213"/>
      <c r="K37" s="214"/>
    </row>
    <row r="38" spans="1:11" s="3" customFormat="1" ht="50.25" customHeight="1" x14ac:dyDescent="0.25">
      <c r="A38" s="292" t="s">
        <v>239</v>
      </c>
      <c r="B38" s="293"/>
      <c r="C38" s="187"/>
      <c r="D38" s="359"/>
      <c r="E38" s="360"/>
      <c r="F38" s="361">
        <f t="shared" ref="F38" si="2">D38+H38</f>
        <v>918</v>
      </c>
      <c r="G38" s="362"/>
      <c r="H38" s="78">
        <v>918</v>
      </c>
      <c r="I38" s="432" t="s">
        <v>241</v>
      </c>
      <c r="J38" s="438"/>
      <c r="K38" s="439"/>
    </row>
    <row r="39" spans="1:11" s="3" customFormat="1" ht="38.25" customHeight="1" x14ac:dyDescent="0.25">
      <c r="A39" s="181" t="s">
        <v>228</v>
      </c>
      <c r="B39" s="266"/>
      <c r="C39" s="267"/>
      <c r="D39" s="359">
        <v>4500</v>
      </c>
      <c r="E39" s="360"/>
      <c r="F39" s="361">
        <f t="shared" si="1"/>
        <v>4500</v>
      </c>
      <c r="G39" s="362"/>
      <c r="H39" s="78"/>
      <c r="I39" s="212"/>
      <c r="J39" s="213"/>
      <c r="K39" s="214"/>
    </row>
    <row r="40" spans="1:11" s="3" customFormat="1" ht="16.5" customHeight="1" x14ac:dyDescent="0.25">
      <c r="A40" s="197" t="s">
        <v>17</v>
      </c>
      <c r="B40" s="198"/>
      <c r="C40" s="199"/>
      <c r="D40" s="210">
        <f>SUM(D42:E45)</f>
        <v>700058.57</v>
      </c>
      <c r="E40" s="211"/>
      <c r="F40" s="200">
        <f t="shared" ref="F40:F45" si="3">H40+D40</f>
        <v>700058.57</v>
      </c>
      <c r="G40" s="201"/>
      <c r="H40" s="134">
        <f>SUM(H42:H45)</f>
        <v>0</v>
      </c>
      <c r="I40" s="290"/>
      <c r="J40" s="290"/>
      <c r="K40" s="290"/>
    </row>
    <row r="41" spans="1:11" s="3" customFormat="1" ht="16.5" customHeight="1" x14ac:dyDescent="0.25">
      <c r="A41" s="218" t="s">
        <v>81</v>
      </c>
      <c r="B41" s="182"/>
      <c r="C41" s="183"/>
      <c r="D41" s="219">
        <f>D43+D42</f>
        <v>668300</v>
      </c>
      <c r="E41" s="220"/>
      <c r="F41" s="221">
        <f t="shared" si="3"/>
        <v>668300</v>
      </c>
      <c r="G41" s="222"/>
      <c r="H41" s="134"/>
      <c r="I41" s="188"/>
      <c r="J41" s="189"/>
      <c r="K41" s="190"/>
    </row>
    <row r="42" spans="1:11" s="3" customFormat="1" ht="16.5" customHeight="1" x14ac:dyDescent="0.25">
      <c r="A42" s="181" t="s">
        <v>79</v>
      </c>
      <c r="B42" s="182"/>
      <c r="C42" s="183"/>
      <c r="D42" s="359">
        <v>297500</v>
      </c>
      <c r="E42" s="360"/>
      <c r="F42" s="361">
        <f t="shared" si="3"/>
        <v>297500</v>
      </c>
      <c r="G42" s="362"/>
      <c r="H42" s="134"/>
      <c r="I42" s="188"/>
      <c r="J42" s="189"/>
      <c r="K42" s="190"/>
    </row>
    <row r="43" spans="1:11" s="3" customFormat="1" ht="16.5" customHeight="1" x14ac:dyDescent="0.25">
      <c r="A43" s="181" t="s">
        <v>80</v>
      </c>
      <c r="B43" s="182"/>
      <c r="C43" s="183"/>
      <c r="D43" s="359">
        <v>370800</v>
      </c>
      <c r="E43" s="360"/>
      <c r="F43" s="361">
        <f t="shared" si="3"/>
        <v>370800</v>
      </c>
      <c r="G43" s="362"/>
      <c r="H43" s="134"/>
      <c r="I43" s="188"/>
      <c r="J43" s="189"/>
      <c r="K43" s="190"/>
    </row>
    <row r="44" spans="1:11" s="3" customFormat="1" ht="39" customHeight="1" x14ac:dyDescent="0.25">
      <c r="A44" s="181" t="s">
        <v>201</v>
      </c>
      <c r="B44" s="182"/>
      <c r="C44" s="183"/>
      <c r="D44" s="359">
        <v>6334.08</v>
      </c>
      <c r="E44" s="360"/>
      <c r="F44" s="361">
        <f t="shared" si="3"/>
        <v>6334.08</v>
      </c>
      <c r="G44" s="362"/>
      <c r="H44" s="78"/>
      <c r="I44" s="212"/>
      <c r="J44" s="213"/>
      <c r="K44" s="214"/>
    </row>
    <row r="45" spans="1:11" s="3" customFormat="1" ht="27.75" customHeight="1" x14ac:dyDescent="0.25">
      <c r="A45" s="181" t="s">
        <v>83</v>
      </c>
      <c r="B45" s="182"/>
      <c r="C45" s="183"/>
      <c r="D45" s="359">
        <v>25424.49</v>
      </c>
      <c r="E45" s="360"/>
      <c r="F45" s="361">
        <f t="shared" si="3"/>
        <v>25424.49</v>
      </c>
      <c r="G45" s="362"/>
      <c r="H45" s="78"/>
      <c r="I45" s="212"/>
      <c r="J45" s="213"/>
      <c r="K45" s="214"/>
    </row>
    <row r="46" spans="1:11" s="3" customFormat="1" ht="16.5" customHeight="1" x14ac:dyDescent="0.25">
      <c r="A46" s="197" t="s">
        <v>19</v>
      </c>
      <c r="B46" s="198"/>
      <c r="C46" s="199"/>
      <c r="D46" s="210">
        <f>SUM(D47:E59)</f>
        <v>495192.2</v>
      </c>
      <c r="E46" s="211"/>
      <c r="F46" s="200">
        <f>D46+H46</f>
        <v>495192.2</v>
      </c>
      <c r="G46" s="201"/>
      <c r="H46" s="134">
        <f>SUM(H48:H59)</f>
        <v>0</v>
      </c>
      <c r="I46" s="226"/>
      <c r="J46" s="227"/>
      <c r="K46" s="228"/>
    </row>
    <row r="47" spans="1:11" s="3" customFormat="1" ht="55.5" customHeight="1" x14ac:dyDescent="0.25">
      <c r="A47" s="181" t="s">
        <v>146</v>
      </c>
      <c r="B47" s="182"/>
      <c r="C47" s="183"/>
      <c r="D47" s="359">
        <v>95000</v>
      </c>
      <c r="E47" s="360"/>
      <c r="F47" s="361">
        <f t="shared" ref="F47:F59" si="4">D47+H47</f>
        <v>95000</v>
      </c>
      <c r="G47" s="362"/>
      <c r="H47" s="80"/>
      <c r="I47" s="212"/>
      <c r="J47" s="213"/>
      <c r="K47" s="214"/>
    </row>
    <row r="48" spans="1:11" s="3" customFormat="1" ht="54.75" customHeight="1" x14ac:dyDescent="0.25">
      <c r="A48" s="181" t="s">
        <v>85</v>
      </c>
      <c r="B48" s="182"/>
      <c r="C48" s="183"/>
      <c r="D48" s="359">
        <v>38250</v>
      </c>
      <c r="E48" s="360"/>
      <c r="F48" s="361">
        <f t="shared" si="4"/>
        <v>38250</v>
      </c>
      <c r="G48" s="362"/>
      <c r="H48" s="80"/>
      <c r="I48" s="212"/>
      <c r="J48" s="213"/>
      <c r="K48" s="214"/>
    </row>
    <row r="49" spans="1:11" s="3" customFormat="1" ht="16.5" customHeight="1" x14ac:dyDescent="0.25">
      <c r="A49" s="181" t="s">
        <v>22</v>
      </c>
      <c r="B49" s="182"/>
      <c r="C49" s="183"/>
      <c r="D49" s="359">
        <v>1400</v>
      </c>
      <c r="E49" s="360"/>
      <c r="F49" s="361">
        <f t="shared" si="4"/>
        <v>1400</v>
      </c>
      <c r="G49" s="362"/>
      <c r="H49" s="80"/>
      <c r="I49" s="212"/>
      <c r="J49" s="213"/>
      <c r="K49" s="214"/>
    </row>
    <row r="50" spans="1:11" s="3" customFormat="1" ht="60.75" customHeight="1" x14ac:dyDescent="0.25">
      <c r="A50" s="181" t="s">
        <v>34</v>
      </c>
      <c r="B50" s="182"/>
      <c r="C50" s="183"/>
      <c r="D50" s="359">
        <v>214237.2</v>
      </c>
      <c r="E50" s="360"/>
      <c r="F50" s="361">
        <f t="shared" si="4"/>
        <v>214237.2</v>
      </c>
      <c r="G50" s="362"/>
      <c r="H50" s="78"/>
      <c r="I50" s="212"/>
      <c r="J50" s="213"/>
      <c r="K50" s="214"/>
    </row>
    <row r="51" spans="1:11" s="3" customFormat="1" ht="16.5" customHeight="1" x14ac:dyDescent="0.25">
      <c r="A51" s="181" t="s">
        <v>88</v>
      </c>
      <c r="B51" s="223"/>
      <c r="C51" s="224"/>
      <c r="D51" s="359">
        <v>11544</v>
      </c>
      <c r="E51" s="397"/>
      <c r="F51" s="361">
        <f t="shared" si="4"/>
        <v>11544</v>
      </c>
      <c r="G51" s="362"/>
      <c r="H51" s="80"/>
      <c r="I51" s="212"/>
      <c r="J51" s="213"/>
      <c r="K51" s="214"/>
    </row>
    <row r="52" spans="1:11" s="3" customFormat="1" ht="16.5" customHeight="1" x14ac:dyDescent="0.25">
      <c r="A52" s="181" t="s">
        <v>86</v>
      </c>
      <c r="B52" s="182"/>
      <c r="C52" s="183"/>
      <c r="D52" s="359">
        <v>71500</v>
      </c>
      <c r="E52" s="360"/>
      <c r="F52" s="361">
        <f t="shared" si="4"/>
        <v>71500</v>
      </c>
      <c r="G52" s="362"/>
      <c r="H52" s="78"/>
      <c r="I52" s="212"/>
      <c r="J52" s="213"/>
      <c r="K52" s="214"/>
    </row>
    <row r="53" spans="1:11" s="3" customFormat="1" ht="16.5" customHeight="1" x14ac:dyDescent="0.25">
      <c r="A53" s="181" t="s">
        <v>87</v>
      </c>
      <c r="B53" s="182"/>
      <c r="C53" s="183"/>
      <c r="D53" s="359">
        <v>14250</v>
      </c>
      <c r="E53" s="360"/>
      <c r="F53" s="361">
        <f t="shared" si="4"/>
        <v>14250</v>
      </c>
      <c r="G53" s="362"/>
      <c r="H53" s="78"/>
      <c r="I53" s="212"/>
      <c r="J53" s="213"/>
      <c r="K53" s="214"/>
    </row>
    <row r="54" spans="1:11" s="3" customFormat="1" ht="37.5" customHeight="1" x14ac:dyDescent="0.25">
      <c r="A54" s="181" t="s">
        <v>48</v>
      </c>
      <c r="B54" s="182"/>
      <c r="C54" s="183"/>
      <c r="D54" s="359">
        <v>10000</v>
      </c>
      <c r="E54" s="360"/>
      <c r="F54" s="361">
        <f t="shared" si="4"/>
        <v>10000</v>
      </c>
      <c r="G54" s="362"/>
      <c r="H54" s="80"/>
      <c r="I54" s="226"/>
      <c r="J54" s="227"/>
      <c r="K54" s="228"/>
    </row>
    <row r="55" spans="1:11" s="3" customFormat="1" ht="16.5" customHeight="1" x14ac:dyDescent="0.25">
      <c r="A55" s="181" t="s">
        <v>23</v>
      </c>
      <c r="B55" s="182"/>
      <c r="C55" s="183"/>
      <c r="D55" s="359">
        <v>15000</v>
      </c>
      <c r="E55" s="360"/>
      <c r="F55" s="361">
        <f t="shared" si="4"/>
        <v>15000</v>
      </c>
      <c r="G55" s="362"/>
      <c r="H55" s="80"/>
      <c r="I55" s="226"/>
      <c r="J55" s="227"/>
      <c r="K55" s="228"/>
    </row>
    <row r="56" spans="1:11" s="3" customFormat="1" ht="16.5" customHeight="1" x14ac:dyDescent="0.25">
      <c r="A56" s="181" t="s">
        <v>56</v>
      </c>
      <c r="B56" s="182"/>
      <c r="C56" s="183"/>
      <c r="D56" s="359">
        <v>5000</v>
      </c>
      <c r="E56" s="360"/>
      <c r="F56" s="361">
        <f t="shared" si="4"/>
        <v>5000</v>
      </c>
      <c r="G56" s="362"/>
      <c r="H56" s="80"/>
      <c r="I56" s="212"/>
      <c r="J56" s="213"/>
      <c r="K56" s="214"/>
    </row>
    <row r="57" spans="1:11" s="3" customFormat="1" ht="16.5" customHeight="1" x14ac:dyDescent="0.25">
      <c r="A57" s="181" t="s">
        <v>30</v>
      </c>
      <c r="B57" s="223"/>
      <c r="C57" s="224"/>
      <c r="D57" s="359">
        <v>2400</v>
      </c>
      <c r="E57" s="397"/>
      <c r="F57" s="361">
        <f t="shared" si="4"/>
        <v>2400</v>
      </c>
      <c r="G57" s="362"/>
      <c r="H57" s="80"/>
      <c r="I57" s="212"/>
      <c r="J57" s="213"/>
      <c r="K57" s="214"/>
    </row>
    <row r="58" spans="1:11" s="3" customFormat="1" ht="16.5" customHeight="1" x14ac:dyDescent="0.25">
      <c r="A58" s="181" t="s">
        <v>147</v>
      </c>
      <c r="B58" s="223"/>
      <c r="C58" s="224"/>
      <c r="D58" s="359">
        <f>14*500</f>
        <v>7000</v>
      </c>
      <c r="E58" s="397"/>
      <c r="F58" s="361">
        <f t="shared" si="4"/>
        <v>7000</v>
      </c>
      <c r="G58" s="362"/>
      <c r="H58" s="80"/>
      <c r="I58" s="226"/>
      <c r="J58" s="227"/>
      <c r="K58" s="228"/>
    </row>
    <row r="59" spans="1:11" s="3" customFormat="1" ht="30" customHeight="1" x14ac:dyDescent="0.25">
      <c r="A59" s="181" t="s">
        <v>148</v>
      </c>
      <c r="B59" s="223"/>
      <c r="C59" s="224"/>
      <c r="D59" s="359">
        <v>9611</v>
      </c>
      <c r="E59" s="397"/>
      <c r="F59" s="361">
        <f t="shared" si="4"/>
        <v>9611</v>
      </c>
      <c r="G59" s="362"/>
      <c r="H59" s="80"/>
      <c r="I59" s="226"/>
      <c r="J59" s="227"/>
      <c r="K59" s="228"/>
    </row>
    <row r="60" spans="1:11" s="3" customFormat="1" ht="16.5" customHeight="1" x14ac:dyDescent="0.25">
      <c r="A60" s="197" t="s">
        <v>20</v>
      </c>
      <c r="B60" s="198"/>
      <c r="C60" s="199"/>
      <c r="D60" s="210">
        <f>SUM(D61:E71)</f>
        <v>3540146.04</v>
      </c>
      <c r="E60" s="211"/>
      <c r="F60" s="200">
        <f>SUM(F61:G71)</f>
        <v>3540146.04</v>
      </c>
      <c r="G60" s="201"/>
      <c r="H60" s="134">
        <f>SUM(H61:H71)</f>
        <v>0</v>
      </c>
      <c r="I60" s="396"/>
      <c r="J60" s="396"/>
      <c r="K60" s="396"/>
    </row>
    <row r="61" spans="1:11" s="3" customFormat="1" ht="27.75" customHeight="1" x14ac:dyDescent="0.25">
      <c r="A61" s="181" t="s">
        <v>49</v>
      </c>
      <c r="B61" s="182"/>
      <c r="C61" s="183"/>
      <c r="D61" s="392">
        <v>9216</v>
      </c>
      <c r="E61" s="393"/>
      <c r="F61" s="394">
        <f t="shared" ref="F61:F82" si="5">D61+H61</f>
        <v>9216</v>
      </c>
      <c r="G61" s="395"/>
      <c r="H61" s="81"/>
      <c r="I61" s="212"/>
      <c r="J61" s="213"/>
      <c r="K61" s="214"/>
    </row>
    <row r="62" spans="1:11" s="3" customFormat="1" ht="16.5" customHeight="1" x14ac:dyDescent="0.25">
      <c r="A62" s="181" t="s">
        <v>31</v>
      </c>
      <c r="B62" s="182"/>
      <c r="C62" s="183"/>
      <c r="D62" s="392">
        <v>21926.28</v>
      </c>
      <c r="E62" s="393"/>
      <c r="F62" s="394">
        <f t="shared" si="5"/>
        <v>21926.28</v>
      </c>
      <c r="G62" s="395"/>
      <c r="H62" s="82"/>
      <c r="I62" s="283"/>
      <c r="J62" s="284"/>
      <c r="K62" s="285"/>
    </row>
    <row r="63" spans="1:11" s="3" customFormat="1" ht="63" customHeight="1" x14ac:dyDescent="0.25">
      <c r="A63" s="181" t="s">
        <v>44</v>
      </c>
      <c r="B63" s="182"/>
      <c r="C63" s="183"/>
      <c r="D63" s="392">
        <v>30000</v>
      </c>
      <c r="E63" s="393"/>
      <c r="F63" s="394">
        <f t="shared" si="5"/>
        <v>30000</v>
      </c>
      <c r="G63" s="395"/>
      <c r="H63" s="81"/>
      <c r="I63" s="188"/>
      <c r="J63" s="189"/>
      <c r="K63" s="190"/>
    </row>
    <row r="64" spans="1:11" s="3" customFormat="1" ht="27" customHeight="1" x14ac:dyDescent="0.25">
      <c r="A64" s="181" t="s">
        <v>178</v>
      </c>
      <c r="B64" s="182"/>
      <c r="C64" s="183"/>
      <c r="D64" s="392">
        <v>30543.360000000001</v>
      </c>
      <c r="E64" s="393"/>
      <c r="F64" s="394">
        <f t="shared" si="5"/>
        <v>30543.360000000001</v>
      </c>
      <c r="G64" s="395"/>
      <c r="H64" s="81"/>
      <c r="I64" s="212"/>
      <c r="J64" s="213"/>
      <c r="K64" s="214"/>
    </row>
    <row r="65" spans="1:11" s="3" customFormat="1" ht="16.5" customHeight="1" x14ac:dyDescent="0.25">
      <c r="A65" s="181" t="s">
        <v>45</v>
      </c>
      <c r="B65" s="182"/>
      <c r="C65" s="183"/>
      <c r="D65" s="392">
        <v>331200</v>
      </c>
      <c r="E65" s="393"/>
      <c r="F65" s="394">
        <f t="shared" si="5"/>
        <v>331200</v>
      </c>
      <c r="G65" s="395"/>
      <c r="H65" s="82"/>
      <c r="I65" s="212"/>
      <c r="J65" s="213"/>
      <c r="K65" s="214"/>
    </row>
    <row r="66" spans="1:11" s="3" customFormat="1" ht="16.5" customHeight="1" x14ac:dyDescent="0.25">
      <c r="A66" s="181" t="s">
        <v>50</v>
      </c>
      <c r="B66" s="182"/>
      <c r="C66" s="183"/>
      <c r="D66" s="392">
        <v>10320</v>
      </c>
      <c r="E66" s="393"/>
      <c r="F66" s="394">
        <f t="shared" si="5"/>
        <v>10320</v>
      </c>
      <c r="G66" s="395"/>
      <c r="H66" s="86"/>
      <c r="I66" s="212"/>
      <c r="J66" s="213"/>
      <c r="K66" s="214"/>
    </row>
    <row r="67" spans="1:11" s="3" customFormat="1" ht="16.5" customHeight="1" x14ac:dyDescent="0.25">
      <c r="A67" s="181" t="s">
        <v>57</v>
      </c>
      <c r="B67" s="182"/>
      <c r="C67" s="183"/>
      <c r="D67" s="392">
        <v>27800</v>
      </c>
      <c r="E67" s="393"/>
      <c r="F67" s="394">
        <f t="shared" si="5"/>
        <v>27800</v>
      </c>
      <c r="G67" s="395"/>
      <c r="H67" s="86"/>
      <c r="I67" s="212"/>
      <c r="J67" s="213"/>
      <c r="K67" s="214"/>
    </row>
    <row r="68" spans="1:11" s="3" customFormat="1" ht="16.5" customHeight="1" x14ac:dyDescent="0.25">
      <c r="A68" s="181" t="s">
        <v>51</v>
      </c>
      <c r="B68" s="182"/>
      <c r="C68" s="183"/>
      <c r="D68" s="392">
        <v>57666</v>
      </c>
      <c r="E68" s="393"/>
      <c r="F68" s="394">
        <f t="shared" si="5"/>
        <v>57666</v>
      </c>
      <c r="G68" s="395"/>
      <c r="H68" s="86"/>
      <c r="I68" s="212"/>
      <c r="J68" s="213"/>
      <c r="K68" s="214"/>
    </row>
    <row r="69" spans="1:11" s="3" customFormat="1" ht="16.5" customHeight="1" x14ac:dyDescent="0.25">
      <c r="A69" s="181" t="s">
        <v>61</v>
      </c>
      <c r="B69" s="182"/>
      <c r="C69" s="183"/>
      <c r="D69" s="392">
        <v>19874.400000000001</v>
      </c>
      <c r="E69" s="393"/>
      <c r="F69" s="394">
        <f t="shared" si="5"/>
        <v>19874.400000000001</v>
      </c>
      <c r="G69" s="395"/>
      <c r="H69" s="86"/>
      <c r="I69" s="212"/>
      <c r="J69" s="213"/>
      <c r="K69" s="214"/>
    </row>
    <row r="70" spans="1:11" s="3" customFormat="1" ht="16.5" customHeight="1" x14ac:dyDescent="0.25">
      <c r="A70" s="181" t="s">
        <v>150</v>
      </c>
      <c r="B70" s="182"/>
      <c r="C70" s="183"/>
      <c r="D70" s="392">
        <v>16800</v>
      </c>
      <c r="E70" s="393"/>
      <c r="F70" s="394">
        <f t="shared" si="5"/>
        <v>16800</v>
      </c>
      <c r="G70" s="395"/>
      <c r="H70" s="86"/>
      <c r="I70" s="212"/>
      <c r="J70" s="213"/>
      <c r="K70" s="214"/>
    </row>
    <row r="71" spans="1:11" s="3" customFormat="1" ht="48.75" customHeight="1" x14ac:dyDescent="0.25">
      <c r="A71" s="181" t="s">
        <v>149</v>
      </c>
      <c r="B71" s="182"/>
      <c r="C71" s="183"/>
      <c r="D71" s="392">
        <v>2984800</v>
      </c>
      <c r="E71" s="393"/>
      <c r="F71" s="394">
        <f t="shared" si="5"/>
        <v>2984800</v>
      </c>
      <c r="G71" s="395"/>
      <c r="H71" s="81"/>
      <c r="I71" s="212"/>
      <c r="J71" s="213"/>
      <c r="K71" s="214"/>
    </row>
    <row r="72" spans="1:11" ht="16.5" customHeight="1" x14ac:dyDescent="0.25">
      <c r="A72" s="197" t="s">
        <v>29</v>
      </c>
      <c r="B72" s="198"/>
      <c r="C72" s="199"/>
      <c r="D72" s="210">
        <f>D73</f>
        <v>11765.6</v>
      </c>
      <c r="E72" s="211"/>
      <c r="F72" s="200">
        <f t="shared" si="5"/>
        <v>11765.6</v>
      </c>
      <c r="G72" s="201"/>
      <c r="H72" s="134">
        <f>SUM(H73:H73)</f>
        <v>0</v>
      </c>
      <c r="I72" s="208"/>
      <c r="J72" s="208"/>
      <c r="K72" s="208"/>
    </row>
    <row r="73" spans="1:11" s="3" customFormat="1" ht="53.25" customHeight="1" x14ac:dyDescent="0.25">
      <c r="A73" s="181" t="s">
        <v>202</v>
      </c>
      <c r="B73" s="182"/>
      <c r="C73" s="183"/>
      <c r="D73" s="359">
        <v>11765.6</v>
      </c>
      <c r="E73" s="360"/>
      <c r="F73" s="361">
        <f t="shared" si="5"/>
        <v>11765.6</v>
      </c>
      <c r="G73" s="362"/>
      <c r="H73" s="78"/>
      <c r="I73" s="212"/>
      <c r="J73" s="213"/>
      <c r="K73" s="214"/>
    </row>
    <row r="74" spans="1:11" s="33" customFormat="1" ht="16.5" customHeight="1" x14ac:dyDescent="0.25">
      <c r="A74" s="232" t="s">
        <v>58</v>
      </c>
      <c r="B74" s="233"/>
      <c r="C74" s="234"/>
      <c r="D74" s="210">
        <f>D75+D76</f>
        <v>23400</v>
      </c>
      <c r="E74" s="211"/>
      <c r="F74" s="200">
        <f t="shared" si="5"/>
        <v>23400</v>
      </c>
      <c r="G74" s="201"/>
      <c r="H74" s="133">
        <f>H75+H76</f>
        <v>0</v>
      </c>
      <c r="I74" s="212"/>
      <c r="J74" s="213"/>
      <c r="K74" s="214"/>
    </row>
    <row r="75" spans="1:11" s="3" customFormat="1" ht="16.5" customHeight="1" x14ac:dyDescent="0.25">
      <c r="A75" s="181" t="s">
        <v>90</v>
      </c>
      <c r="B75" s="182"/>
      <c r="C75" s="183"/>
      <c r="D75" s="359">
        <v>13700</v>
      </c>
      <c r="E75" s="360"/>
      <c r="F75" s="361">
        <f t="shared" si="5"/>
        <v>13700</v>
      </c>
      <c r="G75" s="362"/>
      <c r="H75" s="78"/>
      <c r="I75" s="432"/>
      <c r="J75" s="433"/>
      <c r="K75" s="434"/>
    </row>
    <row r="76" spans="1:11" s="3" customFormat="1" ht="16.5" customHeight="1" x14ac:dyDescent="0.25">
      <c r="A76" s="181" t="s">
        <v>91</v>
      </c>
      <c r="B76" s="182"/>
      <c r="C76" s="183"/>
      <c r="D76" s="359">
        <v>9700</v>
      </c>
      <c r="E76" s="360"/>
      <c r="F76" s="361">
        <f t="shared" si="5"/>
        <v>9700</v>
      </c>
      <c r="G76" s="362"/>
      <c r="H76" s="78"/>
      <c r="I76" s="435"/>
      <c r="J76" s="433"/>
      <c r="K76" s="434"/>
    </row>
    <row r="77" spans="1:11" s="33" customFormat="1" ht="36.75" customHeight="1" x14ac:dyDescent="0.25">
      <c r="A77" s="232" t="s">
        <v>32</v>
      </c>
      <c r="B77" s="233"/>
      <c r="C77" s="234"/>
      <c r="D77" s="210">
        <v>10617.42</v>
      </c>
      <c r="E77" s="211"/>
      <c r="F77" s="200">
        <f t="shared" si="5"/>
        <v>0</v>
      </c>
      <c r="G77" s="201"/>
      <c r="H77" s="133">
        <v>-10617.42</v>
      </c>
      <c r="I77" s="432" t="s">
        <v>208</v>
      </c>
      <c r="J77" s="438"/>
      <c r="K77" s="439"/>
    </row>
    <row r="78" spans="1:11" s="33" customFormat="1" ht="32.25" customHeight="1" x14ac:dyDescent="0.25">
      <c r="A78" s="232" t="s">
        <v>36</v>
      </c>
      <c r="B78" s="243"/>
      <c r="C78" s="244"/>
      <c r="D78" s="210">
        <f>SUM(D79:E82)</f>
        <v>453706</v>
      </c>
      <c r="E78" s="235"/>
      <c r="F78" s="200">
        <f t="shared" si="5"/>
        <v>453706</v>
      </c>
      <c r="G78" s="201"/>
      <c r="H78" s="133">
        <f>SUM(H79:H82)</f>
        <v>0</v>
      </c>
      <c r="I78" s="276"/>
      <c r="J78" s="277"/>
      <c r="K78" s="278"/>
    </row>
    <row r="79" spans="1:11" s="3" customFormat="1" ht="37.5" hidden="1" customHeight="1" x14ac:dyDescent="0.25">
      <c r="A79" s="181" t="s">
        <v>92</v>
      </c>
      <c r="B79" s="182"/>
      <c r="C79" s="183"/>
      <c r="D79" s="359">
        <v>0</v>
      </c>
      <c r="E79" s="360"/>
      <c r="F79" s="361">
        <f t="shared" si="5"/>
        <v>0</v>
      </c>
      <c r="G79" s="362"/>
      <c r="H79" s="78"/>
      <c r="I79" s="432"/>
      <c r="J79" s="438"/>
      <c r="K79" s="439"/>
    </row>
    <row r="80" spans="1:11" s="3" customFormat="1" ht="16.5" customHeight="1" x14ac:dyDescent="0.25">
      <c r="A80" s="181" t="s">
        <v>205</v>
      </c>
      <c r="B80" s="182"/>
      <c r="C80" s="183"/>
      <c r="D80" s="359">
        <v>1120</v>
      </c>
      <c r="E80" s="360"/>
      <c r="F80" s="361">
        <f t="shared" si="5"/>
        <v>1120</v>
      </c>
      <c r="G80" s="362"/>
      <c r="H80" s="78"/>
      <c r="I80" s="212"/>
      <c r="J80" s="213"/>
      <c r="K80" s="214"/>
    </row>
    <row r="81" spans="1:11" s="3" customFormat="1" ht="16.5" customHeight="1" x14ac:dyDescent="0.25">
      <c r="A81" s="181" t="s">
        <v>207</v>
      </c>
      <c r="B81" s="182"/>
      <c r="C81" s="183"/>
      <c r="D81" s="359">
        <v>6336</v>
      </c>
      <c r="E81" s="360"/>
      <c r="F81" s="361">
        <f t="shared" si="5"/>
        <v>6336</v>
      </c>
      <c r="G81" s="362"/>
      <c r="H81" s="78"/>
      <c r="I81" s="212"/>
      <c r="J81" s="213"/>
      <c r="K81" s="214"/>
    </row>
    <row r="82" spans="1:11" s="3" customFormat="1" ht="16.5" customHeight="1" x14ac:dyDescent="0.25">
      <c r="A82" s="181" t="s">
        <v>206</v>
      </c>
      <c r="B82" s="182"/>
      <c r="C82" s="183"/>
      <c r="D82" s="359">
        <v>446250</v>
      </c>
      <c r="E82" s="360"/>
      <c r="F82" s="361">
        <f t="shared" si="5"/>
        <v>446250</v>
      </c>
      <c r="G82" s="362"/>
      <c r="H82" s="78"/>
      <c r="I82" s="212"/>
      <c r="J82" s="213"/>
      <c r="K82" s="214"/>
    </row>
    <row r="83" spans="1:11" s="33" customFormat="1" ht="27" customHeight="1" x14ac:dyDescent="0.25">
      <c r="A83" s="232" t="s">
        <v>35</v>
      </c>
      <c r="B83" s="233"/>
      <c r="C83" s="234"/>
      <c r="D83" s="210">
        <f>SUM(D84:E91)</f>
        <v>24599.360000000001</v>
      </c>
      <c r="E83" s="211"/>
      <c r="F83" s="200">
        <f>SUM(F84:G91)</f>
        <v>24599.360000000001</v>
      </c>
      <c r="G83" s="201"/>
      <c r="H83" s="133">
        <f>SUM(H84:H91)</f>
        <v>0</v>
      </c>
      <c r="I83" s="212"/>
      <c r="J83" s="213"/>
      <c r="K83" s="214"/>
    </row>
    <row r="84" spans="1:11" s="3" customFormat="1" ht="16.5" customHeight="1" x14ac:dyDescent="0.25">
      <c r="A84" s="181" t="s">
        <v>96</v>
      </c>
      <c r="B84" s="182"/>
      <c r="C84" s="183"/>
      <c r="D84" s="359">
        <f>3*1050</f>
        <v>3150</v>
      </c>
      <c r="E84" s="360"/>
      <c r="F84" s="361">
        <f t="shared" ref="F84:F95" si="6">D84+H84</f>
        <v>3150</v>
      </c>
      <c r="G84" s="362"/>
      <c r="H84" s="78"/>
      <c r="I84" s="212"/>
      <c r="J84" s="213"/>
      <c r="K84" s="214"/>
    </row>
    <row r="85" spans="1:11" s="3" customFormat="1" ht="16.5" customHeight="1" x14ac:dyDescent="0.25">
      <c r="A85" s="181" t="s">
        <v>97</v>
      </c>
      <c r="B85" s="182"/>
      <c r="C85" s="183"/>
      <c r="D85" s="359">
        <f>6*600</f>
        <v>3600</v>
      </c>
      <c r="E85" s="360"/>
      <c r="F85" s="361">
        <f t="shared" si="6"/>
        <v>3600</v>
      </c>
      <c r="G85" s="362"/>
      <c r="H85" s="78"/>
      <c r="I85" s="212"/>
      <c r="J85" s="213"/>
      <c r="K85" s="214"/>
    </row>
    <row r="86" spans="1:11" s="3" customFormat="1" ht="16.5" customHeight="1" x14ac:dyDescent="0.25">
      <c r="A86" s="181" t="s">
        <v>98</v>
      </c>
      <c r="B86" s="182"/>
      <c r="C86" s="183"/>
      <c r="D86" s="359">
        <f>5*450</f>
        <v>2250</v>
      </c>
      <c r="E86" s="360"/>
      <c r="F86" s="361">
        <f t="shared" si="6"/>
        <v>2250</v>
      </c>
      <c r="G86" s="362"/>
      <c r="H86" s="78"/>
      <c r="I86" s="212"/>
      <c r="J86" s="213"/>
      <c r="K86" s="214"/>
    </row>
    <row r="87" spans="1:11" s="3" customFormat="1" ht="16.5" customHeight="1" x14ac:dyDescent="0.25">
      <c r="A87" s="181" t="s">
        <v>100</v>
      </c>
      <c r="B87" s="182"/>
      <c r="C87" s="183"/>
      <c r="D87" s="359">
        <f>6*300</f>
        <v>1800</v>
      </c>
      <c r="E87" s="360"/>
      <c r="F87" s="361">
        <f t="shared" si="6"/>
        <v>1800</v>
      </c>
      <c r="G87" s="362"/>
      <c r="H87" s="78"/>
      <c r="I87" s="212"/>
      <c r="J87" s="213"/>
      <c r="K87" s="214"/>
    </row>
    <row r="88" spans="1:11" s="3" customFormat="1" ht="16.5" customHeight="1" x14ac:dyDescent="0.25">
      <c r="A88" s="181" t="s">
        <v>99</v>
      </c>
      <c r="B88" s="182"/>
      <c r="C88" s="183"/>
      <c r="D88" s="359">
        <f>30*120</f>
        <v>3600</v>
      </c>
      <c r="E88" s="360"/>
      <c r="F88" s="361">
        <f t="shared" si="6"/>
        <v>3600</v>
      </c>
      <c r="G88" s="362"/>
      <c r="H88" s="78"/>
      <c r="I88" s="212"/>
      <c r="J88" s="213"/>
      <c r="K88" s="214"/>
    </row>
    <row r="89" spans="1:11" s="3" customFormat="1" ht="16.5" customHeight="1" x14ac:dyDescent="0.25">
      <c r="A89" s="181" t="s">
        <v>203</v>
      </c>
      <c r="B89" s="182"/>
      <c r="C89" s="183"/>
      <c r="D89" s="359">
        <v>3829.36</v>
      </c>
      <c r="E89" s="360"/>
      <c r="F89" s="361">
        <f t="shared" si="6"/>
        <v>3829.36</v>
      </c>
      <c r="G89" s="362"/>
      <c r="H89" s="78"/>
      <c r="I89" s="212"/>
      <c r="J89" s="213"/>
      <c r="K89" s="214"/>
    </row>
    <row r="90" spans="1:11" s="3" customFormat="1" ht="16.5" customHeight="1" x14ac:dyDescent="0.25">
      <c r="A90" s="181" t="s">
        <v>101</v>
      </c>
      <c r="B90" s="182"/>
      <c r="C90" s="183"/>
      <c r="D90" s="359">
        <f>10*527</f>
        <v>5270</v>
      </c>
      <c r="E90" s="360"/>
      <c r="F90" s="361">
        <f t="shared" si="6"/>
        <v>5270</v>
      </c>
      <c r="G90" s="362"/>
      <c r="H90" s="78"/>
      <c r="I90" s="212"/>
      <c r="J90" s="213"/>
      <c r="K90" s="214"/>
    </row>
    <row r="91" spans="1:11" s="3" customFormat="1" ht="16.5" customHeight="1" x14ac:dyDescent="0.25">
      <c r="A91" s="181" t="s">
        <v>192</v>
      </c>
      <c r="B91" s="182"/>
      <c r="C91" s="183"/>
      <c r="D91" s="359">
        <v>1100</v>
      </c>
      <c r="E91" s="360"/>
      <c r="F91" s="361">
        <f t="shared" si="6"/>
        <v>1100</v>
      </c>
      <c r="G91" s="362"/>
      <c r="H91" s="78"/>
      <c r="I91" s="212"/>
      <c r="J91" s="213"/>
      <c r="K91" s="214"/>
    </row>
    <row r="92" spans="1:11" s="33" customFormat="1" ht="34.5" customHeight="1" x14ac:dyDescent="0.25">
      <c r="A92" s="232" t="s">
        <v>33</v>
      </c>
      <c r="B92" s="233"/>
      <c r="C92" s="234"/>
      <c r="D92" s="210">
        <f>SUM(D93:E95)</f>
        <v>168523.55</v>
      </c>
      <c r="E92" s="211"/>
      <c r="F92" s="200">
        <f t="shared" si="6"/>
        <v>168523.55</v>
      </c>
      <c r="G92" s="201"/>
      <c r="H92" s="133">
        <f>SUM(H93:H95)</f>
        <v>0</v>
      </c>
      <c r="I92" s="212"/>
      <c r="J92" s="213"/>
      <c r="K92" s="214"/>
    </row>
    <row r="93" spans="1:11" s="3" customFormat="1" ht="81" customHeight="1" x14ac:dyDescent="0.25">
      <c r="A93" s="181" t="s">
        <v>136</v>
      </c>
      <c r="B93" s="182"/>
      <c r="C93" s="183"/>
      <c r="D93" s="359">
        <v>44134.2</v>
      </c>
      <c r="E93" s="360"/>
      <c r="F93" s="361">
        <f t="shared" si="6"/>
        <v>44134.2</v>
      </c>
      <c r="G93" s="362"/>
      <c r="H93" s="78"/>
      <c r="I93" s="212"/>
      <c r="J93" s="213"/>
      <c r="K93" s="214"/>
    </row>
    <row r="94" spans="1:11" s="3" customFormat="1" ht="147" customHeight="1" x14ac:dyDescent="0.25">
      <c r="A94" s="181" t="s">
        <v>137</v>
      </c>
      <c r="B94" s="182"/>
      <c r="C94" s="183"/>
      <c r="D94" s="359">
        <v>107089.35</v>
      </c>
      <c r="E94" s="360"/>
      <c r="F94" s="361">
        <f t="shared" si="6"/>
        <v>107089.35</v>
      </c>
      <c r="G94" s="362"/>
      <c r="H94" s="78"/>
      <c r="I94" s="212"/>
      <c r="J94" s="213"/>
      <c r="K94" s="214"/>
    </row>
    <row r="95" spans="1:11" s="3" customFormat="1" ht="81.75" customHeight="1" x14ac:dyDescent="0.25">
      <c r="A95" s="181" t="s">
        <v>103</v>
      </c>
      <c r="B95" s="182"/>
      <c r="C95" s="183"/>
      <c r="D95" s="359">
        <v>17300</v>
      </c>
      <c r="E95" s="360"/>
      <c r="F95" s="361">
        <f t="shared" si="6"/>
        <v>17300</v>
      </c>
      <c r="G95" s="362"/>
      <c r="H95" s="78"/>
      <c r="I95" s="212"/>
      <c r="J95" s="213"/>
      <c r="K95" s="214"/>
    </row>
    <row r="96" spans="1:11" s="36" customFormat="1" ht="39" hidden="1" customHeight="1" x14ac:dyDescent="0.25">
      <c r="A96" s="252" t="s">
        <v>37</v>
      </c>
      <c r="B96" s="271"/>
      <c r="C96" s="272"/>
      <c r="D96" s="255"/>
      <c r="E96" s="273"/>
      <c r="F96" s="255"/>
      <c r="G96" s="273"/>
      <c r="H96" s="79"/>
      <c r="I96" s="202"/>
      <c r="J96" s="274"/>
      <c r="K96" s="275"/>
    </row>
    <row r="97" spans="1:11" s="36" customFormat="1" ht="16.5" hidden="1" customHeight="1" x14ac:dyDescent="0.25">
      <c r="A97" s="205" t="s">
        <v>64</v>
      </c>
      <c r="B97" s="206"/>
      <c r="C97" s="207"/>
      <c r="D97" s="359"/>
      <c r="E97" s="360"/>
      <c r="F97" s="359"/>
      <c r="G97" s="360"/>
      <c r="H97" s="79"/>
      <c r="I97" s="202"/>
      <c r="J97" s="203"/>
      <c r="K97" s="204"/>
    </row>
    <row r="98" spans="1:11" s="36" customFormat="1" ht="16.5" hidden="1" customHeight="1" x14ac:dyDescent="0.25">
      <c r="A98" s="205" t="s">
        <v>65</v>
      </c>
      <c r="B98" s="237"/>
      <c r="C98" s="238"/>
      <c r="D98" s="359"/>
      <c r="E98" s="360"/>
      <c r="F98" s="359"/>
      <c r="G98" s="360"/>
      <c r="H98" s="79"/>
      <c r="I98" s="202"/>
      <c r="J98" s="203"/>
      <c r="K98" s="204"/>
    </row>
    <row r="99" spans="1:11" s="36" customFormat="1" ht="16.5" hidden="1" customHeight="1" x14ac:dyDescent="0.25">
      <c r="A99" s="205" t="s">
        <v>66</v>
      </c>
      <c r="B99" s="206"/>
      <c r="C99" s="207"/>
      <c r="D99" s="359"/>
      <c r="E99" s="360"/>
      <c r="F99" s="359"/>
      <c r="G99" s="360"/>
      <c r="H99" s="79"/>
      <c r="I99" s="202"/>
      <c r="J99" s="203"/>
      <c r="K99" s="204"/>
    </row>
    <row r="100" spans="1:11" s="36" customFormat="1" ht="16.5" hidden="1" customHeight="1" x14ac:dyDescent="0.25">
      <c r="A100" s="205" t="s">
        <v>67</v>
      </c>
      <c r="B100" s="206"/>
      <c r="C100" s="207"/>
      <c r="D100" s="359"/>
      <c r="E100" s="360"/>
      <c r="F100" s="359"/>
      <c r="G100" s="360"/>
      <c r="H100" s="79"/>
      <c r="I100" s="202"/>
      <c r="J100" s="203"/>
      <c r="K100" s="204"/>
    </row>
    <row r="101" spans="1:11" s="36" customFormat="1" ht="16.5" hidden="1" customHeight="1" x14ac:dyDescent="0.25">
      <c r="A101" s="205" t="s">
        <v>68</v>
      </c>
      <c r="B101" s="206"/>
      <c r="C101" s="207"/>
      <c r="D101" s="359"/>
      <c r="E101" s="360"/>
      <c r="F101" s="359"/>
      <c r="G101" s="360"/>
      <c r="H101" s="79"/>
      <c r="I101" s="202"/>
      <c r="J101" s="203"/>
      <c r="K101" s="204"/>
    </row>
    <row r="102" spans="1:11" s="36" customFormat="1" ht="16.5" hidden="1" customHeight="1" x14ac:dyDescent="0.25">
      <c r="A102" s="205" t="s">
        <v>55</v>
      </c>
      <c r="B102" s="206"/>
      <c r="C102" s="207"/>
      <c r="D102" s="359"/>
      <c r="E102" s="360"/>
      <c r="F102" s="359"/>
      <c r="G102" s="360"/>
      <c r="H102" s="79"/>
      <c r="I102" s="202"/>
      <c r="J102" s="203"/>
      <c r="K102" s="204"/>
    </row>
    <row r="103" spans="1:11" s="3" customFormat="1" x14ac:dyDescent="0.25">
      <c r="A103" s="229" t="s">
        <v>11</v>
      </c>
      <c r="B103" s="229"/>
      <c r="C103" s="229"/>
      <c r="D103" s="375">
        <f>D29+D30+D31+D32+D34+D40+D46+D60+D72+D74+D77+D78+D83+D92</f>
        <v>11974195</v>
      </c>
      <c r="E103" s="376"/>
      <c r="F103" s="375">
        <f>F29+F30+F31+F32+F34+F40+F46+F60+F72+F74+F77+F78+F83+F92</f>
        <v>11869976</v>
      </c>
      <c r="G103" s="376"/>
      <c r="H103" s="136">
        <f>H29+H30+H31+H32+H34+H40+H46+H60+H72+H74+H77+H78+H83+H92</f>
        <v>-104219</v>
      </c>
      <c r="I103" s="208"/>
      <c r="J103" s="208"/>
      <c r="K103" s="208"/>
    </row>
    <row r="104" spans="1:11" s="3" customFormat="1" x14ac:dyDescent="0.25">
      <c r="A104" s="8"/>
      <c r="B104" s="8"/>
      <c r="C104" s="8"/>
      <c r="D104" s="48"/>
      <c r="E104" s="48"/>
      <c r="F104" s="9"/>
      <c r="G104" s="9"/>
      <c r="H104" s="9"/>
      <c r="I104" s="10"/>
      <c r="J104" s="10"/>
      <c r="K104" s="10"/>
    </row>
    <row r="105" spans="1:11" s="3" customFormat="1" x14ac:dyDescent="0.25">
      <c r="A105" s="8"/>
      <c r="B105" s="8"/>
      <c r="C105" s="8"/>
      <c r="D105" s="48"/>
      <c r="E105" s="48"/>
      <c r="F105" s="9"/>
      <c r="G105" s="9"/>
      <c r="H105" s="9"/>
      <c r="I105" s="10"/>
      <c r="J105" s="10"/>
      <c r="K105" s="10"/>
    </row>
    <row r="106" spans="1:11" ht="16.5" customHeight="1" x14ac:dyDescent="0.25">
      <c r="A106" s="326" t="s">
        <v>46</v>
      </c>
      <c r="B106" s="326"/>
      <c r="C106" s="326"/>
      <c r="D106" s="326"/>
      <c r="E106" s="326"/>
      <c r="F106" s="326"/>
      <c r="G106" s="326"/>
      <c r="H106" s="326"/>
      <c r="I106" s="326"/>
      <c r="J106" s="326"/>
      <c r="K106" s="326"/>
    </row>
    <row r="108" spans="1:11" x14ac:dyDescent="0.25">
      <c r="A108" s="208"/>
      <c r="B108" s="208"/>
      <c r="C108" s="208"/>
      <c r="D108" s="247" t="s">
        <v>5</v>
      </c>
      <c r="E108" s="247"/>
      <c r="F108" s="248" t="s">
        <v>6</v>
      </c>
      <c r="G108" s="248"/>
      <c r="H108" s="132" t="s">
        <v>14</v>
      </c>
      <c r="I108" s="249" t="s">
        <v>13</v>
      </c>
      <c r="J108" s="250"/>
      <c r="K108" s="251"/>
    </row>
    <row r="109" spans="1:11" ht="30" customHeight="1" x14ac:dyDescent="0.25">
      <c r="A109" s="333" t="s">
        <v>15</v>
      </c>
      <c r="B109" s="333"/>
      <c r="C109" s="333"/>
      <c r="D109" s="210">
        <v>471472.85</v>
      </c>
      <c r="E109" s="211"/>
      <c r="F109" s="200">
        <f>D109+H109</f>
        <v>471472.85</v>
      </c>
      <c r="G109" s="201"/>
      <c r="H109" s="133"/>
      <c r="I109" s="388"/>
      <c r="J109" s="363"/>
      <c r="K109" s="364"/>
    </row>
    <row r="110" spans="1:11" ht="32.25" customHeight="1" x14ac:dyDescent="0.25">
      <c r="A110" s="327" t="s">
        <v>16</v>
      </c>
      <c r="B110" s="328"/>
      <c r="C110" s="329"/>
      <c r="D110" s="210">
        <v>142384.79999999999</v>
      </c>
      <c r="E110" s="211"/>
      <c r="F110" s="200">
        <f>D110+H110</f>
        <v>142384.79999999999</v>
      </c>
      <c r="G110" s="201"/>
      <c r="H110" s="133"/>
      <c r="I110" s="389"/>
      <c r="J110" s="390"/>
      <c r="K110" s="391"/>
    </row>
    <row r="111" spans="1:11" ht="16.5" customHeight="1" x14ac:dyDescent="0.25">
      <c r="A111" s="197" t="s">
        <v>25</v>
      </c>
      <c r="B111" s="198"/>
      <c r="C111" s="199"/>
      <c r="D111" s="210">
        <f>SUM(D112:E113)</f>
        <v>36728.840000000004</v>
      </c>
      <c r="E111" s="235"/>
      <c r="F111" s="200">
        <f t="shared" ref="F111" si="7">D111+H111</f>
        <v>35792.9</v>
      </c>
      <c r="G111" s="236"/>
      <c r="H111" s="134">
        <v>-935.94</v>
      </c>
      <c r="I111" s="188"/>
      <c r="J111" s="189"/>
      <c r="K111" s="190"/>
    </row>
    <row r="112" spans="1:11" ht="35.25" customHeight="1" x14ac:dyDescent="0.25">
      <c r="A112" s="181" t="s">
        <v>43</v>
      </c>
      <c r="B112" s="182"/>
      <c r="C112" s="183"/>
      <c r="D112" s="359">
        <v>35385.94</v>
      </c>
      <c r="E112" s="360"/>
      <c r="F112" s="361">
        <f>D112+H112</f>
        <v>34450</v>
      </c>
      <c r="G112" s="387"/>
      <c r="H112" s="78">
        <v>-935.94</v>
      </c>
      <c r="I112" s="212" t="s">
        <v>233</v>
      </c>
      <c r="J112" s="213"/>
      <c r="K112" s="214"/>
    </row>
    <row r="113" spans="1:11" ht="16.5" customHeight="1" x14ac:dyDescent="0.25">
      <c r="A113" s="181" t="s">
        <v>24</v>
      </c>
      <c r="B113" s="182"/>
      <c r="C113" s="183"/>
      <c r="D113" s="359">
        <v>1342.9</v>
      </c>
      <c r="E113" s="360"/>
      <c r="F113" s="361">
        <f>D113+H113</f>
        <v>1342.9</v>
      </c>
      <c r="G113" s="387"/>
      <c r="H113" s="78"/>
      <c r="I113" s="212"/>
      <c r="J113" s="213"/>
      <c r="K113" s="214"/>
    </row>
    <row r="114" spans="1:11" ht="38.25" hidden="1" customHeight="1" x14ac:dyDescent="0.25">
      <c r="A114" s="197" t="s">
        <v>26</v>
      </c>
      <c r="B114" s="198"/>
      <c r="C114" s="199"/>
      <c r="D114" s="210">
        <v>0</v>
      </c>
      <c r="E114" s="211"/>
      <c r="F114" s="200">
        <f>D114+H114</f>
        <v>0</v>
      </c>
      <c r="G114" s="201"/>
      <c r="H114" s="133">
        <v>0</v>
      </c>
      <c r="I114" s="432">
        <v>0</v>
      </c>
      <c r="J114" s="438"/>
      <c r="K114" s="439"/>
    </row>
    <row r="115" spans="1:11" ht="16.5" customHeight="1" x14ac:dyDescent="0.25">
      <c r="A115" s="197" t="s">
        <v>20</v>
      </c>
      <c r="B115" s="198"/>
      <c r="C115" s="199"/>
      <c r="D115" s="210">
        <f>SUM(D116:E121)</f>
        <v>182011.6</v>
      </c>
      <c r="E115" s="211"/>
      <c r="F115" s="200">
        <f>D115+H115</f>
        <v>150811.6</v>
      </c>
      <c r="G115" s="201"/>
      <c r="H115" s="134">
        <f>SUM(H116:H121)</f>
        <v>-31200</v>
      </c>
      <c r="I115" s="208"/>
      <c r="J115" s="208"/>
      <c r="K115" s="208"/>
    </row>
    <row r="116" spans="1:11" s="3" customFormat="1" ht="16.5" customHeight="1" x14ac:dyDescent="0.25">
      <c r="A116" s="181" t="s">
        <v>71</v>
      </c>
      <c r="B116" s="182"/>
      <c r="C116" s="183"/>
      <c r="D116" s="359">
        <v>15000</v>
      </c>
      <c r="E116" s="360"/>
      <c r="F116" s="361">
        <f t="shared" ref="F116:F135" si="8">D116+H116</f>
        <v>15000</v>
      </c>
      <c r="G116" s="362"/>
      <c r="H116" s="130"/>
      <c r="I116" s="212"/>
      <c r="J116" s="213"/>
      <c r="K116" s="214"/>
    </row>
    <row r="117" spans="1:11" s="3" customFormat="1" ht="16.5" customHeight="1" x14ac:dyDescent="0.25">
      <c r="A117" s="181" t="s">
        <v>105</v>
      </c>
      <c r="B117" s="182"/>
      <c r="C117" s="183"/>
      <c r="D117" s="359">
        <v>10000</v>
      </c>
      <c r="E117" s="360"/>
      <c r="F117" s="361">
        <f t="shared" si="8"/>
        <v>10000</v>
      </c>
      <c r="G117" s="362"/>
      <c r="H117" s="114"/>
      <c r="I117" s="188"/>
      <c r="J117" s="189"/>
      <c r="K117" s="190"/>
    </row>
    <row r="118" spans="1:11" s="3" customFormat="1" ht="16.5" hidden="1" customHeight="1" x14ac:dyDescent="0.25">
      <c r="A118" s="181" t="s">
        <v>106</v>
      </c>
      <c r="B118" s="182"/>
      <c r="C118" s="183"/>
      <c r="D118" s="359">
        <v>0</v>
      </c>
      <c r="E118" s="360"/>
      <c r="F118" s="361">
        <f t="shared" si="8"/>
        <v>0</v>
      </c>
      <c r="G118" s="362"/>
      <c r="H118" s="115"/>
      <c r="I118" s="432"/>
      <c r="J118" s="438"/>
      <c r="K118" s="439"/>
    </row>
    <row r="119" spans="1:11" s="3" customFormat="1" ht="39" customHeight="1" x14ac:dyDescent="0.25">
      <c r="A119" s="181" t="s">
        <v>235</v>
      </c>
      <c r="B119" s="182"/>
      <c r="C119" s="183"/>
      <c r="D119" s="359">
        <v>136500</v>
      </c>
      <c r="E119" s="360"/>
      <c r="F119" s="361">
        <f t="shared" si="8"/>
        <v>105300</v>
      </c>
      <c r="G119" s="362"/>
      <c r="H119" s="80">
        <v>-31200</v>
      </c>
      <c r="I119" s="365" t="s">
        <v>234</v>
      </c>
      <c r="J119" s="366"/>
      <c r="K119" s="367"/>
    </row>
    <row r="120" spans="1:11" s="3" customFormat="1" ht="27" customHeight="1" x14ac:dyDescent="0.25">
      <c r="A120" s="181" t="s">
        <v>182</v>
      </c>
      <c r="B120" s="182"/>
      <c r="C120" s="183"/>
      <c r="D120" s="359">
        <v>18780</v>
      </c>
      <c r="E120" s="360"/>
      <c r="F120" s="361">
        <f t="shared" si="8"/>
        <v>18780</v>
      </c>
      <c r="G120" s="362"/>
      <c r="H120" s="78"/>
      <c r="I120" s="212"/>
      <c r="J120" s="213"/>
      <c r="K120" s="214"/>
    </row>
    <row r="121" spans="1:11" s="3" customFormat="1" ht="34.5" customHeight="1" x14ac:dyDescent="0.25">
      <c r="A121" s="181" t="s">
        <v>183</v>
      </c>
      <c r="B121" s="182"/>
      <c r="C121" s="183"/>
      <c r="D121" s="359">
        <v>1731.6</v>
      </c>
      <c r="E121" s="360"/>
      <c r="F121" s="361">
        <f t="shared" si="8"/>
        <v>1731.6</v>
      </c>
      <c r="G121" s="362"/>
      <c r="H121" s="78"/>
      <c r="I121" s="212"/>
      <c r="J121" s="213"/>
      <c r="K121" s="214"/>
    </row>
    <row r="122" spans="1:11" ht="16.5" customHeight="1" x14ac:dyDescent="0.25">
      <c r="A122" s="197" t="s">
        <v>58</v>
      </c>
      <c r="B122" s="198"/>
      <c r="C122" s="199"/>
      <c r="D122" s="210">
        <f>SUM(D123:E131)</f>
        <v>131072.52000000002</v>
      </c>
      <c r="E122" s="211"/>
      <c r="F122" s="200">
        <f>D122+H122</f>
        <v>149008.46000000002</v>
      </c>
      <c r="G122" s="201"/>
      <c r="H122" s="134">
        <f>SUM(H123:H132)</f>
        <v>17935.939999999999</v>
      </c>
      <c r="I122" s="208"/>
      <c r="J122" s="208"/>
      <c r="K122" s="208"/>
    </row>
    <row r="123" spans="1:11" s="3" customFormat="1" ht="16.5" customHeight="1" x14ac:dyDescent="0.25">
      <c r="A123" s="181" t="s">
        <v>164</v>
      </c>
      <c r="B123" s="182"/>
      <c r="C123" s="183"/>
      <c r="D123" s="359">
        <v>4939.9799999999996</v>
      </c>
      <c r="E123" s="360"/>
      <c r="F123" s="361">
        <f t="shared" si="8"/>
        <v>4939.9799999999996</v>
      </c>
      <c r="G123" s="362"/>
      <c r="H123" s="80"/>
      <c r="I123" s="212"/>
      <c r="J123" s="213"/>
      <c r="K123" s="214"/>
    </row>
    <row r="124" spans="1:11" s="3" customFormat="1" ht="16.5" customHeight="1" x14ac:dyDescent="0.25">
      <c r="A124" s="181" t="s">
        <v>163</v>
      </c>
      <c r="B124" s="182"/>
      <c r="C124" s="183"/>
      <c r="D124" s="359">
        <v>6986.1</v>
      </c>
      <c r="E124" s="360"/>
      <c r="F124" s="361">
        <f t="shared" si="8"/>
        <v>6986.1</v>
      </c>
      <c r="G124" s="362"/>
      <c r="H124" s="80"/>
      <c r="I124" s="212"/>
      <c r="J124" s="213"/>
      <c r="K124" s="214"/>
    </row>
    <row r="125" spans="1:11" s="3" customFormat="1" ht="16.5" customHeight="1" x14ac:dyDescent="0.25">
      <c r="A125" s="181" t="s">
        <v>211</v>
      </c>
      <c r="B125" s="182"/>
      <c r="C125" s="183"/>
      <c r="D125" s="359">
        <v>3209</v>
      </c>
      <c r="E125" s="360"/>
      <c r="F125" s="361">
        <f t="shared" si="8"/>
        <v>3209</v>
      </c>
      <c r="G125" s="362"/>
      <c r="H125" s="80"/>
      <c r="I125" s="212"/>
      <c r="J125" s="213"/>
      <c r="K125" s="214"/>
    </row>
    <row r="126" spans="1:11" s="3" customFormat="1" ht="16.5" customHeight="1" x14ac:dyDescent="0.25">
      <c r="A126" s="181" t="s">
        <v>212</v>
      </c>
      <c r="B126" s="182"/>
      <c r="C126" s="183"/>
      <c r="D126" s="359">
        <v>3345</v>
      </c>
      <c r="E126" s="360"/>
      <c r="F126" s="361">
        <f t="shared" si="8"/>
        <v>3345</v>
      </c>
      <c r="G126" s="362"/>
      <c r="H126" s="80"/>
      <c r="I126" s="212"/>
      <c r="J126" s="213"/>
      <c r="K126" s="214"/>
    </row>
    <row r="127" spans="1:11" s="3" customFormat="1" ht="16.5" customHeight="1" x14ac:dyDescent="0.25">
      <c r="A127" s="181" t="s">
        <v>213</v>
      </c>
      <c r="B127" s="182"/>
      <c r="C127" s="183"/>
      <c r="D127" s="359">
        <v>4199</v>
      </c>
      <c r="E127" s="360"/>
      <c r="F127" s="361">
        <f t="shared" si="8"/>
        <v>4199</v>
      </c>
      <c r="G127" s="362"/>
      <c r="H127" s="80"/>
      <c r="I127" s="212"/>
      <c r="J127" s="213"/>
      <c r="K127" s="214"/>
    </row>
    <row r="128" spans="1:11" s="3" customFormat="1" ht="16.5" customHeight="1" x14ac:dyDescent="0.25">
      <c r="A128" s="181" t="s">
        <v>219</v>
      </c>
      <c r="B128" s="182"/>
      <c r="C128" s="183"/>
      <c r="D128" s="359">
        <v>62000</v>
      </c>
      <c r="E128" s="360"/>
      <c r="F128" s="361">
        <f t="shared" si="8"/>
        <v>62000</v>
      </c>
      <c r="G128" s="362"/>
      <c r="H128" s="80"/>
      <c r="I128" s="212"/>
      <c r="J128" s="213"/>
      <c r="K128" s="214"/>
    </row>
    <row r="129" spans="1:11" s="3" customFormat="1" ht="16.5" customHeight="1" x14ac:dyDescent="0.25">
      <c r="A129" s="181" t="s">
        <v>214</v>
      </c>
      <c r="B129" s="182"/>
      <c r="C129" s="183"/>
      <c r="D129" s="359">
        <v>14333.44</v>
      </c>
      <c r="E129" s="360"/>
      <c r="F129" s="361">
        <v>14333.44</v>
      </c>
      <c r="G129" s="362"/>
      <c r="H129" s="80"/>
      <c r="I129" s="212"/>
      <c r="J129" s="213"/>
      <c r="K129" s="214"/>
    </row>
    <row r="130" spans="1:11" s="3" customFormat="1" ht="16.5" customHeight="1" x14ac:dyDescent="0.25">
      <c r="A130" s="181" t="s">
        <v>224</v>
      </c>
      <c r="B130" s="182"/>
      <c r="C130" s="183"/>
      <c r="D130" s="359">
        <v>23275</v>
      </c>
      <c r="E130" s="360"/>
      <c r="F130" s="361">
        <f t="shared" ref="F130:F131" si="9">D130+H130</f>
        <v>23275</v>
      </c>
      <c r="G130" s="362"/>
      <c r="H130" s="80"/>
      <c r="I130" s="212"/>
      <c r="J130" s="213"/>
      <c r="K130" s="214"/>
    </row>
    <row r="131" spans="1:11" s="3" customFormat="1" ht="37.5" customHeight="1" x14ac:dyDescent="0.25">
      <c r="A131" s="181" t="s">
        <v>236</v>
      </c>
      <c r="B131" s="182"/>
      <c r="C131" s="183"/>
      <c r="D131" s="359">
        <v>8785</v>
      </c>
      <c r="E131" s="360"/>
      <c r="F131" s="361">
        <f t="shared" si="9"/>
        <v>9395.94</v>
      </c>
      <c r="G131" s="362"/>
      <c r="H131" s="80">
        <v>610.94000000000005</v>
      </c>
      <c r="I131" s="212" t="s">
        <v>223</v>
      </c>
      <c r="J131" s="213"/>
      <c r="K131" s="214"/>
    </row>
    <row r="132" spans="1:11" s="3" customFormat="1" ht="37.5" customHeight="1" x14ac:dyDescent="0.25">
      <c r="A132" s="181" t="s">
        <v>237</v>
      </c>
      <c r="B132" s="182"/>
      <c r="C132" s="183"/>
      <c r="D132" s="359"/>
      <c r="E132" s="360"/>
      <c r="F132" s="361">
        <f t="shared" ref="F132" si="10">D132+H132</f>
        <v>17325</v>
      </c>
      <c r="G132" s="362"/>
      <c r="H132" s="80">
        <v>17325</v>
      </c>
      <c r="I132" s="212" t="s">
        <v>162</v>
      </c>
      <c r="J132" s="213"/>
      <c r="K132" s="214"/>
    </row>
    <row r="133" spans="1:11" s="33" customFormat="1" ht="32.25" customHeight="1" x14ac:dyDescent="0.25">
      <c r="A133" s="232" t="s">
        <v>36</v>
      </c>
      <c r="B133" s="243"/>
      <c r="C133" s="244"/>
      <c r="D133" s="210">
        <v>85000</v>
      </c>
      <c r="E133" s="235"/>
      <c r="F133" s="200">
        <f>F134</f>
        <v>68000</v>
      </c>
      <c r="G133" s="201"/>
      <c r="H133" s="133">
        <f>H134</f>
        <v>-17000</v>
      </c>
      <c r="I133" s="276"/>
      <c r="J133" s="277"/>
      <c r="K133" s="278"/>
    </row>
    <row r="134" spans="1:11" s="3" customFormat="1" ht="48.75" customHeight="1" x14ac:dyDescent="0.25">
      <c r="A134" s="181" t="s">
        <v>238</v>
      </c>
      <c r="B134" s="182"/>
      <c r="C134" s="183"/>
      <c r="D134" s="359">
        <v>85000</v>
      </c>
      <c r="E134" s="360"/>
      <c r="F134" s="361">
        <f>D134+H134</f>
        <v>68000</v>
      </c>
      <c r="G134" s="362"/>
      <c r="H134" s="78">
        <v>-17000</v>
      </c>
      <c r="I134" s="432" t="s">
        <v>204</v>
      </c>
      <c r="J134" s="438"/>
      <c r="K134" s="439"/>
    </row>
    <row r="135" spans="1:11" s="33" customFormat="1" ht="32.25" customHeight="1" x14ac:dyDescent="0.25">
      <c r="A135" s="232" t="s">
        <v>145</v>
      </c>
      <c r="B135" s="243"/>
      <c r="C135" s="244"/>
      <c r="D135" s="210">
        <f>D136</f>
        <v>65870.960000000006</v>
      </c>
      <c r="E135" s="235"/>
      <c r="F135" s="200">
        <f t="shared" si="8"/>
        <v>65870.960000000006</v>
      </c>
      <c r="G135" s="201"/>
      <c r="H135" s="133">
        <f>H136</f>
        <v>0</v>
      </c>
      <c r="I135" s="276"/>
      <c r="J135" s="277"/>
      <c r="K135" s="278"/>
    </row>
    <row r="136" spans="1:11" s="3" customFormat="1" ht="55.5" customHeight="1" x14ac:dyDescent="0.25">
      <c r="A136" s="205" t="s">
        <v>216</v>
      </c>
      <c r="B136" s="206"/>
      <c r="C136" s="207"/>
      <c r="D136" s="359">
        <v>65870.960000000006</v>
      </c>
      <c r="E136" s="360"/>
      <c r="F136" s="361">
        <f>D136+H136</f>
        <v>65870.960000000006</v>
      </c>
      <c r="G136" s="362"/>
      <c r="H136" s="78"/>
      <c r="I136" s="212"/>
      <c r="J136" s="213"/>
      <c r="K136" s="214"/>
    </row>
    <row r="137" spans="1:11" s="36" customFormat="1" ht="39" customHeight="1" x14ac:dyDescent="0.25">
      <c r="A137" s="252" t="s">
        <v>37</v>
      </c>
      <c r="B137" s="253"/>
      <c r="C137" s="254"/>
      <c r="D137" s="255">
        <f>SUM(D138:E142)</f>
        <v>64990</v>
      </c>
      <c r="E137" s="256"/>
      <c r="F137" s="210">
        <f t="shared" ref="F137:F142" si="11">D137+H137</f>
        <v>64990</v>
      </c>
      <c r="G137" s="235"/>
      <c r="H137" s="85">
        <f>SUM(H138:H142)</f>
        <v>0</v>
      </c>
      <c r="I137" s="202"/>
      <c r="J137" s="203"/>
      <c r="K137" s="204"/>
    </row>
    <row r="138" spans="1:11" s="36" customFormat="1" ht="16.5" customHeight="1" x14ac:dyDescent="0.25">
      <c r="A138" s="205" t="s">
        <v>140</v>
      </c>
      <c r="B138" s="206"/>
      <c r="C138" s="207"/>
      <c r="D138" s="359">
        <v>25200</v>
      </c>
      <c r="E138" s="368"/>
      <c r="F138" s="359">
        <f t="shared" si="11"/>
        <v>25200</v>
      </c>
      <c r="G138" s="360"/>
      <c r="H138" s="78"/>
      <c r="I138" s="335"/>
      <c r="J138" s="336"/>
      <c r="K138" s="337"/>
    </row>
    <row r="139" spans="1:11" s="36" customFormat="1" ht="16.5" customHeight="1" x14ac:dyDescent="0.25">
      <c r="A139" s="205" t="s">
        <v>141</v>
      </c>
      <c r="B139" s="237"/>
      <c r="C139" s="238"/>
      <c r="D139" s="359">
        <v>11760</v>
      </c>
      <c r="E139" s="368"/>
      <c r="F139" s="359">
        <f t="shared" si="11"/>
        <v>11760</v>
      </c>
      <c r="G139" s="360"/>
      <c r="H139" s="78"/>
      <c r="I139" s="369"/>
      <c r="J139" s="370"/>
      <c r="K139" s="371"/>
    </row>
    <row r="140" spans="1:11" s="36" customFormat="1" ht="16.5" customHeight="1" x14ac:dyDescent="0.25">
      <c r="A140" s="205" t="s">
        <v>142</v>
      </c>
      <c r="B140" s="206"/>
      <c r="C140" s="207"/>
      <c r="D140" s="359">
        <v>16800</v>
      </c>
      <c r="E140" s="368"/>
      <c r="F140" s="359">
        <f t="shared" si="11"/>
        <v>16800</v>
      </c>
      <c r="G140" s="360"/>
      <c r="H140" s="78"/>
      <c r="I140" s="369"/>
      <c r="J140" s="370"/>
      <c r="K140" s="371"/>
    </row>
    <row r="141" spans="1:11" s="36" customFormat="1" ht="16.5" customHeight="1" x14ac:dyDescent="0.25">
      <c r="A141" s="205" t="s">
        <v>143</v>
      </c>
      <c r="B141" s="206"/>
      <c r="C141" s="207"/>
      <c r="D141" s="359">
        <v>10080</v>
      </c>
      <c r="E141" s="368"/>
      <c r="F141" s="359">
        <f t="shared" si="11"/>
        <v>10080</v>
      </c>
      <c r="G141" s="360"/>
      <c r="H141" s="78"/>
      <c r="I141" s="369"/>
      <c r="J141" s="370"/>
      <c r="K141" s="371"/>
    </row>
    <row r="142" spans="1:11" s="36" customFormat="1" ht="16.5" customHeight="1" x14ac:dyDescent="0.25">
      <c r="A142" s="205" t="s">
        <v>144</v>
      </c>
      <c r="B142" s="206"/>
      <c r="C142" s="207"/>
      <c r="D142" s="359">
        <v>1150</v>
      </c>
      <c r="E142" s="368"/>
      <c r="F142" s="359">
        <f t="shared" si="11"/>
        <v>1150</v>
      </c>
      <c r="G142" s="360"/>
      <c r="H142" s="78"/>
      <c r="I142" s="372"/>
      <c r="J142" s="373"/>
      <c r="K142" s="374"/>
    </row>
    <row r="143" spans="1:11" x14ac:dyDescent="0.25">
      <c r="A143" s="229" t="s">
        <v>11</v>
      </c>
      <c r="B143" s="229"/>
      <c r="C143" s="229"/>
      <c r="D143" s="375">
        <f>D109+D110+D111+D115+D122+D133+D135+D137</f>
        <v>1179531.5699999998</v>
      </c>
      <c r="E143" s="376"/>
      <c r="F143" s="377">
        <f>F109+F110+F111+F114+F115+F122+F133+F135+F137</f>
        <v>1148331.5699999998</v>
      </c>
      <c r="G143" s="378"/>
      <c r="H143" s="136">
        <f>H109+H110+H111+H114+H115+H122+H133+H135+H137</f>
        <v>-31200</v>
      </c>
      <c r="I143" s="208"/>
      <c r="J143" s="208"/>
      <c r="K143" s="208"/>
    </row>
    <row r="144" spans="1:11" ht="12" customHeight="1" x14ac:dyDescent="0.25">
      <c r="A144" s="141"/>
      <c r="B144" s="141"/>
      <c r="C144" s="141"/>
      <c r="D144" s="49"/>
      <c r="E144" s="49"/>
      <c r="F144" s="141"/>
      <c r="G144" s="141"/>
      <c r="H144" s="141"/>
      <c r="I144" s="141"/>
      <c r="J144" s="141"/>
      <c r="K144" s="141"/>
    </row>
    <row r="145" spans="1:11" x14ac:dyDescent="0.25">
      <c r="A145" s="325" t="s">
        <v>47</v>
      </c>
      <c r="B145" s="325"/>
      <c r="C145" s="325"/>
      <c r="D145" s="325"/>
      <c r="E145" s="325"/>
      <c r="F145" s="325"/>
      <c r="G145" s="325"/>
      <c r="H145" s="325"/>
      <c r="I145" s="325"/>
      <c r="J145" s="325"/>
      <c r="K145" s="325"/>
    </row>
    <row r="146" spans="1:11" ht="8.25" customHeight="1" x14ac:dyDescent="0.25">
      <c r="A146" s="269"/>
      <c r="B146" s="269"/>
      <c r="C146" s="269"/>
      <c r="D146" s="269"/>
      <c r="E146" s="269"/>
      <c r="F146" s="269"/>
      <c r="G146" s="269"/>
      <c r="H146" s="269"/>
      <c r="I146" s="269"/>
      <c r="J146" s="269"/>
      <c r="K146" s="269"/>
    </row>
    <row r="147" spans="1:11" x14ac:dyDescent="0.25">
      <c r="A147" s="208"/>
      <c r="B147" s="208"/>
      <c r="C147" s="208"/>
      <c r="D147" s="247" t="s">
        <v>5</v>
      </c>
      <c r="E147" s="247"/>
      <c r="F147" s="248" t="s">
        <v>6</v>
      </c>
      <c r="G147" s="248"/>
      <c r="H147" s="142" t="s">
        <v>14</v>
      </c>
      <c r="I147" s="249" t="s">
        <v>13</v>
      </c>
      <c r="J147" s="250"/>
      <c r="K147" s="251"/>
    </row>
    <row r="148" spans="1:11" s="33" customFormat="1" ht="16.5" customHeight="1" x14ac:dyDescent="0.25">
      <c r="A148" s="197" t="s">
        <v>19</v>
      </c>
      <c r="B148" s="198"/>
      <c r="C148" s="199"/>
      <c r="D148" s="210">
        <f>SUM(D149:E158)</f>
        <v>3580734.16</v>
      </c>
      <c r="E148" s="211"/>
      <c r="F148" s="200">
        <f>SUM(F149:G158)</f>
        <v>3573243.09</v>
      </c>
      <c r="G148" s="201"/>
      <c r="H148" s="101">
        <f>SUM(H149:H158)</f>
        <v>-7491.07</v>
      </c>
      <c r="I148" s="194"/>
      <c r="J148" s="195"/>
      <c r="K148" s="196"/>
    </row>
    <row r="149" spans="1:11" s="33" customFormat="1" ht="30" customHeight="1" x14ac:dyDescent="0.25">
      <c r="A149" s="181" t="s">
        <v>107</v>
      </c>
      <c r="B149" s="266"/>
      <c r="C149" s="267"/>
      <c r="D149" s="359">
        <v>99743</v>
      </c>
      <c r="E149" s="368"/>
      <c r="F149" s="361">
        <f>D149+H149</f>
        <v>99743</v>
      </c>
      <c r="G149" s="362"/>
      <c r="H149" s="100"/>
      <c r="I149" s="261"/>
      <c r="J149" s="262"/>
      <c r="K149" s="263"/>
    </row>
    <row r="150" spans="1:11" s="33" customFormat="1" ht="30" customHeight="1" x14ac:dyDescent="0.25">
      <c r="A150" s="181" t="s">
        <v>108</v>
      </c>
      <c r="B150" s="191"/>
      <c r="C150" s="192"/>
      <c r="D150" s="359">
        <v>50614</v>
      </c>
      <c r="E150" s="360"/>
      <c r="F150" s="361">
        <f t="shared" ref="F150:F158" si="12">D150+H150</f>
        <v>50614</v>
      </c>
      <c r="G150" s="362"/>
      <c r="H150" s="100"/>
      <c r="I150" s="194"/>
      <c r="J150" s="195"/>
      <c r="K150" s="196"/>
    </row>
    <row r="151" spans="1:11" s="33" customFormat="1" ht="30" customHeight="1" x14ac:dyDescent="0.25">
      <c r="A151" s="181" t="s">
        <v>109</v>
      </c>
      <c r="B151" s="191"/>
      <c r="C151" s="192"/>
      <c r="D151" s="359">
        <v>99900</v>
      </c>
      <c r="E151" s="360"/>
      <c r="F151" s="361">
        <f t="shared" si="12"/>
        <v>99900</v>
      </c>
      <c r="G151" s="362"/>
      <c r="H151" s="100"/>
      <c r="I151" s="194"/>
      <c r="J151" s="195"/>
      <c r="K151" s="196"/>
    </row>
    <row r="152" spans="1:11" s="33" customFormat="1" ht="30" customHeight="1" x14ac:dyDescent="0.25">
      <c r="A152" s="181" t="s">
        <v>70</v>
      </c>
      <c r="B152" s="191"/>
      <c r="C152" s="192"/>
      <c r="D152" s="359">
        <v>99743</v>
      </c>
      <c r="E152" s="360"/>
      <c r="F152" s="361">
        <f t="shared" si="12"/>
        <v>99743</v>
      </c>
      <c r="G152" s="362"/>
      <c r="H152" s="100"/>
      <c r="I152" s="194"/>
      <c r="J152" s="195"/>
      <c r="K152" s="196"/>
    </row>
    <row r="153" spans="1:11" s="33" customFormat="1" ht="53.25" customHeight="1" x14ac:dyDescent="0.25">
      <c r="A153" s="181" t="s">
        <v>117</v>
      </c>
      <c r="B153" s="191"/>
      <c r="C153" s="192"/>
      <c r="D153" s="359">
        <v>1498213.93</v>
      </c>
      <c r="E153" s="360"/>
      <c r="F153" s="361">
        <f t="shared" si="12"/>
        <v>1490722.8599999999</v>
      </c>
      <c r="G153" s="362"/>
      <c r="H153" s="100">
        <v>-7491.07</v>
      </c>
      <c r="I153" s="194" t="s">
        <v>242</v>
      </c>
      <c r="J153" s="195"/>
      <c r="K153" s="196"/>
    </row>
    <row r="154" spans="1:11" s="33" customFormat="1" ht="22.5" customHeight="1" x14ac:dyDescent="0.25">
      <c r="A154" s="181" t="s">
        <v>175</v>
      </c>
      <c r="B154" s="191"/>
      <c r="C154" s="192"/>
      <c r="D154" s="359">
        <v>292326.78999999998</v>
      </c>
      <c r="E154" s="360"/>
      <c r="F154" s="361">
        <f t="shared" si="12"/>
        <v>292326.78999999998</v>
      </c>
      <c r="G154" s="362"/>
      <c r="H154" s="100"/>
      <c r="I154" s="194"/>
      <c r="J154" s="195"/>
      <c r="K154" s="196"/>
    </row>
    <row r="155" spans="1:11" s="33" customFormat="1" ht="27" customHeight="1" x14ac:dyDescent="0.25">
      <c r="A155" s="181" t="s">
        <v>176</v>
      </c>
      <c r="B155" s="191"/>
      <c r="C155" s="192"/>
      <c r="D155" s="359">
        <v>599946.93000000005</v>
      </c>
      <c r="E155" s="360"/>
      <c r="F155" s="361">
        <f t="shared" si="12"/>
        <v>599946.93000000005</v>
      </c>
      <c r="G155" s="362"/>
      <c r="H155" s="100"/>
      <c r="I155" s="194"/>
      <c r="J155" s="195"/>
      <c r="K155" s="196"/>
    </row>
    <row r="156" spans="1:11" s="33" customFormat="1" ht="37.5" customHeight="1" x14ac:dyDescent="0.25">
      <c r="A156" s="181" t="s">
        <v>177</v>
      </c>
      <c r="B156" s="191"/>
      <c r="C156" s="192"/>
      <c r="D156" s="359">
        <v>599446.51</v>
      </c>
      <c r="E156" s="360"/>
      <c r="F156" s="361">
        <f t="shared" si="12"/>
        <v>599446.51</v>
      </c>
      <c r="G156" s="362"/>
      <c r="H156" s="100"/>
      <c r="I156" s="194"/>
      <c r="J156" s="195"/>
      <c r="K156" s="196"/>
    </row>
    <row r="157" spans="1:11" s="33" customFormat="1" ht="37.5" customHeight="1" x14ac:dyDescent="0.25">
      <c r="A157" s="181" t="s">
        <v>189</v>
      </c>
      <c r="B157" s="191"/>
      <c r="C157" s="192"/>
      <c r="D157" s="359">
        <v>200000</v>
      </c>
      <c r="E157" s="360"/>
      <c r="F157" s="361">
        <f t="shared" si="12"/>
        <v>200000</v>
      </c>
      <c r="G157" s="362"/>
      <c r="H157" s="100"/>
      <c r="I157" s="261"/>
      <c r="J157" s="436"/>
      <c r="K157" s="437"/>
    </row>
    <row r="158" spans="1:11" s="33" customFormat="1" ht="37.5" customHeight="1" x14ac:dyDescent="0.25">
      <c r="A158" s="181" t="s">
        <v>190</v>
      </c>
      <c r="B158" s="191"/>
      <c r="C158" s="192"/>
      <c r="D158" s="359">
        <v>40800</v>
      </c>
      <c r="E158" s="360"/>
      <c r="F158" s="361">
        <f t="shared" si="12"/>
        <v>40800</v>
      </c>
      <c r="G158" s="362"/>
      <c r="H158" s="100"/>
      <c r="I158" s="414"/>
      <c r="J158" s="410"/>
      <c r="K158" s="411"/>
    </row>
    <row r="159" spans="1:11" x14ac:dyDescent="0.25">
      <c r="A159" s="229" t="s">
        <v>11</v>
      </c>
      <c r="B159" s="229"/>
      <c r="C159" s="229"/>
      <c r="D159" s="230">
        <f>D148</f>
        <v>3580734.16</v>
      </c>
      <c r="E159" s="231"/>
      <c r="F159" s="264">
        <f>F148</f>
        <v>3573243.09</v>
      </c>
      <c r="G159" s="265"/>
      <c r="H159" s="142">
        <f>SUM(H149:H158)</f>
        <v>-7491.07</v>
      </c>
      <c r="I159" s="423"/>
      <c r="J159" s="424"/>
      <c r="K159" s="425"/>
    </row>
    <row r="160" spans="1:11" ht="45" customHeight="1" x14ac:dyDescent="0.25">
      <c r="A160" s="260" t="s">
        <v>27</v>
      </c>
      <c r="B160" s="260"/>
      <c r="C160" s="260"/>
      <c r="D160" s="260"/>
      <c r="E160" s="260"/>
      <c r="F160" s="260"/>
      <c r="G160" s="260"/>
      <c r="H160" s="260"/>
      <c r="I160" s="260"/>
      <c r="J160" s="260"/>
      <c r="K160" s="260"/>
    </row>
    <row r="161" spans="1:11" ht="30.75" customHeight="1" x14ac:dyDescent="0.25">
      <c r="A161" s="260" t="s">
        <v>126</v>
      </c>
      <c r="B161" s="260"/>
      <c r="C161" s="260"/>
      <c r="D161" s="260"/>
      <c r="E161" s="260"/>
      <c r="F161" s="260"/>
      <c r="G161" s="260"/>
      <c r="H161" s="260"/>
      <c r="I161" s="260"/>
      <c r="J161" s="260"/>
      <c r="K161" s="260"/>
    </row>
    <row r="162" spans="1:11" ht="20.25" customHeight="1" x14ac:dyDescent="0.25">
      <c r="A162" s="141"/>
      <c r="B162" s="141"/>
      <c r="C162" s="141"/>
      <c r="D162" s="49"/>
      <c r="E162" s="49"/>
      <c r="F162" s="141"/>
      <c r="G162" s="141"/>
      <c r="H162" s="141"/>
      <c r="I162" s="141"/>
      <c r="J162" s="141"/>
      <c r="K162" s="141"/>
    </row>
    <row r="163" spans="1:11" ht="117.75" customHeight="1" x14ac:dyDescent="0.25">
      <c r="A163" s="260" t="s">
        <v>127</v>
      </c>
      <c r="B163" s="260"/>
      <c r="C163" s="260"/>
      <c r="D163" s="260"/>
      <c r="E163" s="260"/>
      <c r="F163" s="260"/>
      <c r="G163" s="260"/>
      <c r="H163" s="260"/>
      <c r="I163" s="260"/>
      <c r="J163" s="260"/>
      <c r="K163" s="260"/>
    </row>
    <row r="164" spans="1:11" x14ac:dyDescent="0.25">
      <c r="A164" s="269"/>
      <c r="B164" s="269"/>
      <c r="C164" s="269"/>
      <c r="D164" s="269"/>
      <c r="E164" s="269"/>
      <c r="F164" s="269"/>
      <c r="G164" s="269"/>
      <c r="H164" s="269"/>
      <c r="I164" s="269"/>
      <c r="J164" s="269"/>
      <c r="K164" s="269"/>
    </row>
    <row r="165" spans="1:11" x14ac:dyDescent="0.25">
      <c r="A165" s="269"/>
      <c r="B165" s="269"/>
      <c r="C165" s="269"/>
      <c r="D165" s="269"/>
      <c r="E165" s="269"/>
      <c r="F165" s="269"/>
      <c r="G165" s="269"/>
      <c r="H165" s="269"/>
      <c r="I165" s="269"/>
      <c r="J165" s="269"/>
      <c r="K165" s="269"/>
    </row>
    <row r="166" spans="1:11" x14ac:dyDescent="0.25">
      <c r="A166" s="269"/>
      <c r="B166" s="269"/>
      <c r="C166" s="269"/>
      <c r="D166" s="269"/>
      <c r="E166" s="269"/>
      <c r="F166" s="269"/>
      <c r="G166" s="269"/>
      <c r="H166" s="269"/>
      <c r="I166" s="269"/>
      <c r="J166" s="269"/>
      <c r="K166" s="269"/>
    </row>
    <row r="167" spans="1:11" x14ac:dyDescent="0.25">
      <c r="A167" s="269"/>
      <c r="B167" s="269"/>
      <c r="C167" s="269"/>
      <c r="D167" s="269"/>
      <c r="E167" s="269"/>
      <c r="F167" s="269"/>
      <c r="G167" s="269"/>
      <c r="H167" s="269"/>
      <c r="I167" s="269"/>
      <c r="J167" s="269"/>
      <c r="K167" s="269"/>
    </row>
    <row r="168" spans="1:11" x14ac:dyDescent="0.25">
      <c r="A168" s="269"/>
      <c r="B168" s="269"/>
      <c r="C168" s="269"/>
      <c r="D168" s="269"/>
      <c r="E168" s="269"/>
      <c r="F168" s="269"/>
      <c r="G168" s="269"/>
      <c r="H168" s="269"/>
      <c r="I168" s="269"/>
      <c r="J168" s="269"/>
      <c r="K168" s="269"/>
    </row>
    <row r="169" spans="1:11" x14ac:dyDescent="0.25">
      <c r="A169" s="269"/>
      <c r="B169" s="269"/>
      <c r="C169" s="269"/>
      <c r="D169" s="269"/>
      <c r="E169" s="269"/>
      <c r="F169" s="269"/>
      <c r="G169" s="269"/>
      <c r="H169" s="269"/>
      <c r="I169" s="269"/>
      <c r="J169" s="269"/>
      <c r="K169" s="269"/>
    </row>
    <row r="170" spans="1:11" x14ac:dyDescent="0.25">
      <c r="A170" s="269"/>
      <c r="B170" s="269"/>
      <c r="C170" s="269"/>
      <c r="D170" s="269"/>
      <c r="E170" s="269"/>
      <c r="F170" s="269"/>
      <c r="G170" s="269"/>
      <c r="H170" s="269"/>
      <c r="I170" s="269"/>
      <c r="J170" s="269"/>
      <c r="K170" s="269"/>
    </row>
    <row r="171" spans="1:11" x14ac:dyDescent="0.25">
      <c r="A171" s="269"/>
      <c r="B171" s="269"/>
      <c r="C171" s="269"/>
      <c r="D171" s="269"/>
      <c r="E171" s="269"/>
      <c r="F171" s="269"/>
      <c r="G171" s="269"/>
      <c r="H171" s="269"/>
      <c r="I171" s="269"/>
      <c r="J171" s="269"/>
      <c r="K171" s="269"/>
    </row>
    <row r="172" spans="1:11" x14ac:dyDescent="0.25">
      <c r="A172" s="269"/>
      <c r="B172" s="269"/>
      <c r="C172" s="269"/>
      <c r="D172" s="269"/>
      <c r="E172" s="269"/>
      <c r="F172" s="269"/>
      <c r="G172" s="269"/>
      <c r="H172" s="269"/>
      <c r="I172" s="269"/>
      <c r="J172" s="269"/>
      <c r="K172" s="269"/>
    </row>
  </sheetData>
  <mergeCells count="547">
    <mergeCell ref="I131:K131"/>
    <mergeCell ref="A132:C132"/>
    <mergeCell ref="D132:E132"/>
    <mergeCell ref="F132:G132"/>
    <mergeCell ref="I132:K132"/>
    <mergeCell ref="A38:C38"/>
    <mergeCell ref="D38:E38"/>
    <mergeCell ref="F38:G38"/>
    <mergeCell ref="I38:K38"/>
    <mergeCell ref="A131:C131"/>
    <mergeCell ref="D131:E131"/>
    <mergeCell ref="F131:G131"/>
    <mergeCell ref="A129:C129"/>
    <mergeCell ref="D129:E129"/>
    <mergeCell ref="F129:G129"/>
    <mergeCell ref="A130:C130"/>
    <mergeCell ref="D130:E130"/>
    <mergeCell ref="F130:G130"/>
    <mergeCell ref="F126:G126"/>
    <mergeCell ref="A127:C127"/>
    <mergeCell ref="D127:E127"/>
    <mergeCell ref="F127:G127"/>
    <mergeCell ref="A128:C128"/>
    <mergeCell ref="D128:E128"/>
    <mergeCell ref="A169:K169"/>
    <mergeCell ref="A170:K170"/>
    <mergeCell ref="A171:K171"/>
    <mergeCell ref="A172:K172"/>
    <mergeCell ref="I125:K125"/>
    <mergeCell ref="I126:K126"/>
    <mergeCell ref="I127:K127"/>
    <mergeCell ref="I128:K128"/>
    <mergeCell ref="I129:K129"/>
    <mergeCell ref="I130:K130"/>
    <mergeCell ref="A163:K163"/>
    <mergeCell ref="A164:K164"/>
    <mergeCell ref="A165:K165"/>
    <mergeCell ref="A166:K166"/>
    <mergeCell ref="A167:K167"/>
    <mergeCell ref="A168:K168"/>
    <mergeCell ref="A159:C159"/>
    <mergeCell ref="D159:E159"/>
    <mergeCell ref="F159:G159"/>
    <mergeCell ref="I159:K159"/>
    <mergeCell ref="A160:K160"/>
    <mergeCell ref="A161:K161"/>
    <mergeCell ref="A157:C157"/>
    <mergeCell ref="D157:E157"/>
    <mergeCell ref="F157:G157"/>
    <mergeCell ref="I157:K157"/>
    <mergeCell ref="A158:C158"/>
    <mergeCell ref="D158:E158"/>
    <mergeCell ref="F158:G158"/>
    <mergeCell ref="I158:K158"/>
    <mergeCell ref="A155:C155"/>
    <mergeCell ref="D155:E155"/>
    <mergeCell ref="F155:G155"/>
    <mergeCell ref="I155:K155"/>
    <mergeCell ref="A156:C156"/>
    <mergeCell ref="D156:E156"/>
    <mergeCell ref="F156:G156"/>
    <mergeCell ref="I156:K156"/>
    <mergeCell ref="A153:C153"/>
    <mergeCell ref="D153:E153"/>
    <mergeCell ref="F153:G153"/>
    <mergeCell ref="I153:K153"/>
    <mergeCell ref="A154:C154"/>
    <mergeCell ref="D154:E154"/>
    <mergeCell ref="F154:G154"/>
    <mergeCell ref="I154:K154"/>
    <mergeCell ref="A151:C151"/>
    <mergeCell ref="D151:E151"/>
    <mergeCell ref="F151:G151"/>
    <mergeCell ref="I151:K151"/>
    <mergeCell ref="A152:C152"/>
    <mergeCell ref="D152:E152"/>
    <mergeCell ref="F152:G152"/>
    <mergeCell ref="I152:K152"/>
    <mergeCell ref="A149:C149"/>
    <mergeCell ref="D149:E149"/>
    <mergeCell ref="F149:G149"/>
    <mergeCell ref="I149:K149"/>
    <mergeCell ref="A150:C150"/>
    <mergeCell ref="D150:E150"/>
    <mergeCell ref="F150:G150"/>
    <mergeCell ref="I150:K150"/>
    <mergeCell ref="A147:C147"/>
    <mergeCell ref="D147:E147"/>
    <mergeCell ref="F147:G147"/>
    <mergeCell ref="I147:K147"/>
    <mergeCell ref="A148:C148"/>
    <mergeCell ref="D148:E148"/>
    <mergeCell ref="F148:G148"/>
    <mergeCell ref="I148:K148"/>
    <mergeCell ref="A143:C143"/>
    <mergeCell ref="D143:E143"/>
    <mergeCell ref="F143:G143"/>
    <mergeCell ref="I143:K143"/>
    <mergeCell ref="A145:K145"/>
    <mergeCell ref="A146:K146"/>
    <mergeCell ref="A141:C141"/>
    <mergeCell ref="D141:E141"/>
    <mergeCell ref="F141:G141"/>
    <mergeCell ref="A142:C142"/>
    <mergeCell ref="D142:E142"/>
    <mergeCell ref="F142:G142"/>
    <mergeCell ref="A138:C138"/>
    <mergeCell ref="D138:E138"/>
    <mergeCell ref="F138:G138"/>
    <mergeCell ref="I138:K142"/>
    <mergeCell ref="A139:C139"/>
    <mergeCell ref="D139:E139"/>
    <mergeCell ref="F139:G139"/>
    <mergeCell ref="A140:C140"/>
    <mergeCell ref="D140:E140"/>
    <mergeCell ref="F140:G140"/>
    <mergeCell ref="A136:C136"/>
    <mergeCell ref="D136:E136"/>
    <mergeCell ref="F136:G136"/>
    <mergeCell ref="I136:K136"/>
    <mergeCell ref="A137:C137"/>
    <mergeCell ref="D137:E137"/>
    <mergeCell ref="F137:G137"/>
    <mergeCell ref="I137:K137"/>
    <mergeCell ref="I133:K133"/>
    <mergeCell ref="A134:C134"/>
    <mergeCell ref="D134:E134"/>
    <mergeCell ref="F134:G134"/>
    <mergeCell ref="I134:K134"/>
    <mergeCell ref="A135:C135"/>
    <mergeCell ref="D135:E135"/>
    <mergeCell ref="F135:G135"/>
    <mergeCell ref="I135:K135"/>
    <mergeCell ref="A133:C133"/>
    <mergeCell ref="D133:E133"/>
    <mergeCell ref="F133:G133"/>
    <mergeCell ref="F128:G128"/>
    <mergeCell ref="A124:C124"/>
    <mergeCell ref="D124:E124"/>
    <mergeCell ref="F124:G124"/>
    <mergeCell ref="I124:K124"/>
    <mergeCell ref="A125:C125"/>
    <mergeCell ref="D125:E125"/>
    <mergeCell ref="F125:G125"/>
    <mergeCell ref="A126:C126"/>
    <mergeCell ref="D126:E126"/>
    <mergeCell ref="A122:C122"/>
    <mergeCell ref="D122:E122"/>
    <mergeCell ref="F122:G122"/>
    <mergeCell ref="I122:K122"/>
    <mergeCell ref="A123:C123"/>
    <mergeCell ref="D123:E123"/>
    <mergeCell ref="F123:G123"/>
    <mergeCell ref="I123:K123"/>
    <mergeCell ref="A120:C120"/>
    <mergeCell ref="D120:E120"/>
    <mergeCell ref="F120:G120"/>
    <mergeCell ref="I120:K120"/>
    <mergeCell ref="A121:C121"/>
    <mergeCell ref="D121:E121"/>
    <mergeCell ref="F121:G121"/>
    <mergeCell ref="I121:K121"/>
    <mergeCell ref="A118:C118"/>
    <mergeCell ref="D118:E118"/>
    <mergeCell ref="F118:G118"/>
    <mergeCell ref="I118:K118"/>
    <mergeCell ref="A119:C119"/>
    <mergeCell ref="D119:E119"/>
    <mergeCell ref="F119:G119"/>
    <mergeCell ref="I119:K119"/>
    <mergeCell ref="A116:C116"/>
    <mergeCell ref="D116:E116"/>
    <mergeCell ref="F116:G116"/>
    <mergeCell ref="I116:K116"/>
    <mergeCell ref="A117:C117"/>
    <mergeCell ref="D117:E117"/>
    <mergeCell ref="F117:G117"/>
    <mergeCell ref="I117:K117"/>
    <mergeCell ref="A114:C114"/>
    <mergeCell ref="D114:E114"/>
    <mergeCell ref="F114:G114"/>
    <mergeCell ref="I114:K114"/>
    <mergeCell ref="A115:C115"/>
    <mergeCell ref="D115:E115"/>
    <mergeCell ref="F115:G115"/>
    <mergeCell ref="I115:K115"/>
    <mergeCell ref="A112:C112"/>
    <mergeCell ref="D112:E112"/>
    <mergeCell ref="F112:G112"/>
    <mergeCell ref="I112:K112"/>
    <mergeCell ref="A113:C113"/>
    <mergeCell ref="D113:E113"/>
    <mergeCell ref="F113:G113"/>
    <mergeCell ref="I113:K113"/>
    <mergeCell ref="D110:E110"/>
    <mergeCell ref="F110:G110"/>
    <mergeCell ref="A111:C111"/>
    <mergeCell ref="D111:E111"/>
    <mergeCell ref="F111:G111"/>
    <mergeCell ref="I111:K111"/>
    <mergeCell ref="A106:K106"/>
    <mergeCell ref="A108:C108"/>
    <mergeCell ref="D108:E108"/>
    <mergeCell ref="F108:G108"/>
    <mergeCell ref="I108:K108"/>
    <mergeCell ref="A109:C109"/>
    <mergeCell ref="D109:E109"/>
    <mergeCell ref="F109:G109"/>
    <mergeCell ref="I109:K110"/>
    <mergeCell ref="A110:C110"/>
    <mergeCell ref="A102:C102"/>
    <mergeCell ref="D102:E102"/>
    <mergeCell ref="F102:G102"/>
    <mergeCell ref="I102:K102"/>
    <mergeCell ref="A103:C103"/>
    <mergeCell ref="D103:E103"/>
    <mergeCell ref="F103:G103"/>
    <mergeCell ref="I103:K103"/>
    <mergeCell ref="A100:C100"/>
    <mergeCell ref="D100:E100"/>
    <mergeCell ref="F100:G100"/>
    <mergeCell ref="I100:K100"/>
    <mergeCell ref="A101:C101"/>
    <mergeCell ref="D101:E101"/>
    <mergeCell ref="F101:G101"/>
    <mergeCell ref="I101:K101"/>
    <mergeCell ref="A98:C98"/>
    <mergeCell ref="D98:E98"/>
    <mergeCell ref="F98:G98"/>
    <mergeCell ref="I98:K98"/>
    <mergeCell ref="A99:C99"/>
    <mergeCell ref="D99:E99"/>
    <mergeCell ref="F99:G99"/>
    <mergeCell ref="I99:K99"/>
    <mergeCell ref="A96:C96"/>
    <mergeCell ref="D96:E96"/>
    <mergeCell ref="F96:G96"/>
    <mergeCell ref="I96:K96"/>
    <mergeCell ref="A97:C97"/>
    <mergeCell ref="D97:E97"/>
    <mergeCell ref="F97:G97"/>
    <mergeCell ref="I97:K97"/>
    <mergeCell ref="A94:C94"/>
    <mergeCell ref="D94:E94"/>
    <mergeCell ref="F94:G94"/>
    <mergeCell ref="I94:K94"/>
    <mergeCell ref="A95:C95"/>
    <mergeCell ref="D95:E95"/>
    <mergeCell ref="F95:G95"/>
    <mergeCell ref="I95:K95"/>
    <mergeCell ref="A92:C92"/>
    <mergeCell ref="D92:E92"/>
    <mergeCell ref="F92:G92"/>
    <mergeCell ref="I92:K92"/>
    <mergeCell ref="A93:C93"/>
    <mergeCell ref="D93:E93"/>
    <mergeCell ref="F93:G93"/>
    <mergeCell ref="I93:K93"/>
    <mergeCell ref="A90:C90"/>
    <mergeCell ref="D90:E90"/>
    <mergeCell ref="F90:G90"/>
    <mergeCell ref="I90:K90"/>
    <mergeCell ref="A91:C91"/>
    <mergeCell ref="D91:E91"/>
    <mergeCell ref="F91:G91"/>
    <mergeCell ref="I91:K91"/>
    <mergeCell ref="A88:C88"/>
    <mergeCell ref="D88:E88"/>
    <mergeCell ref="F88:G88"/>
    <mergeCell ref="I88:K88"/>
    <mergeCell ref="A89:C89"/>
    <mergeCell ref="D89:E89"/>
    <mergeCell ref="F89:G89"/>
    <mergeCell ref="I89:K89"/>
    <mergeCell ref="A86:C86"/>
    <mergeCell ref="D86:E86"/>
    <mergeCell ref="F86:G86"/>
    <mergeCell ref="I86:K86"/>
    <mergeCell ref="A87:C87"/>
    <mergeCell ref="D87:E87"/>
    <mergeCell ref="F87:G87"/>
    <mergeCell ref="I87:K87"/>
    <mergeCell ref="A84:C84"/>
    <mergeCell ref="D84:E84"/>
    <mergeCell ref="F84:G84"/>
    <mergeCell ref="I84:K84"/>
    <mergeCell ref="A85:C85"/>
    <mergeCell ref="D85:E85"/>
    <mergeCell ref="F85:G85"/>
    <mergeCell ref="I85:K85"/>
    <mergeCell ref="A82:C82"/>
    <mergeCell ref="D82:E82"/>
    <mergeCell ref="F82:G82"/>
    <mergeCell ref="I82:K82"/>
    <mergeCell ref="A83:C83"/>
    <mergeCell ref="D83:E83"/>
    <mergeCell ref="F83:G83"/>
    <mergeCell ref="I83:K83"/>
    <mergeCell ref="A80:C80"/>
    <mergeCell ref="D80:E80"/>
    <mergeCell ref="F80:G80"/>
    <mergeCell ref="I80:K80"/>
    <mergeCell ref="A81:C81"/>
    <mergeCell ref="D81:E81"/>
    <mergeCell ref="F81:G81"/>
    <mergeCell ref="I81:K81"/>
    <mergeCell ref="A78:C78"/>
    <mergeCell ref="D78:E78"/>
    <mergeCell ref="F78:G78"/>
    <mergeCell ref="I78:K78"/>
    <mergeCell ref="A79:C79"/>
    <mergeCell ref="D79:E79"/>
    <mergeCell ref="F79:G79"/>
    <mergeCell ref="I79:K79"/>
    <mergeCell ref="A76:C76"/>
    <mergeCell ref="D76:E76"/>
    <mergeCell ref="F76:G76"/>
    <mergeCell ref="I76:K76"/>
    <mergeCell ref="A77:C77"/>
    <mergeCell ref="D77:E77"/>
    <mergeCell ref="F77:G77"/>
    <mergeCell ref="I77:K77"/>
    <mergeCell ref="A74:C74"/>
    <mergeCell ref="D74:E74"/>
    <mergeCell ref="F74:G74"/>
    <mergeCell ref="I74:K74"/>
    <mergeCell ref="A75:C75"/>
    <mergeCell ref="D75:E75"/>
    <mergeCell ref="F75:G75"/>
    <mergeCell ref="I75:K75"/>
    <mergeCell ref="A72:C72"/>
    <mergeCell ref="D72:E72"/>
    <mergeCell ref="F72:G72"/>
    <mergeCell ref="I72:K72"/>
    <mergeCell ref="A73:C73"/>
    <mergeCell ref="D73:E73"/>
    <mergeCell ref="F73:G73"/>
    <mergeCell ref="I73:K73"/>
    <mergeCell ref="A70:C70"/>
    <mergeCell ref="D70:E70"/>
    <mergeCell ref="F70:G70"/>
    <mergeCell ref="I70:K70"/>
    <mergeCell ref="A71:C71"/>
    <mergeCell ref="D71:E71"/>
    <mergeCell ref="F71:G71"/>
    <mergeCell ref="I71:K71"/>
    <mergeCell ref="A68:C68"/>
    <mergeCell ref="D68:E68"/>
    <mergeCell ref="F68:G68"/>
    <mergeCell ref="I68:K68"/>
    <mergeCell ref="A69:C69"/>
    <mergeCell ref="D69:E69"/>
    <mergeCell ref="F69:G69"/>
    <mergeCell ref="I69:K69"/>
    <mergeCell ref="A66:C66"/>
    <mergeCell ref="D66:E66"/>
    <mergeCell ref="F66:G66"/>
    <mergeCell ref="I66:K66"/>
    <mergeCell ref="A67:C67"/>
    <mergeCell ref="D67:E67"/>
    <mergeCell ref="F67:G67"/>
    <mergeCell ref="I67:K67"/>
    <mergeCell ref="A64:C64"/>
    <mergeCell ref="D64:E64"/>
    <mergeCell ref="F64:G64"/>
    <mergeCell ref="I64:K64"/>
    <mergeCell ref="A65:C65"/>
    <mergeCell ref="D65:E65"/>
    <mergeCell ref="F65:G65"/>
    <mergeCell ref="I65:K65"/>
    <mergeCell ref="A62:C62"/>
    <mergeCell ref="D62:E62"/>
    <mergeCell ref="F62:G62"/>
    <mergeCell ref="I62:K62"/>
    <mergeCell ref="A63:C63"/>
    <mergeCell ref="D63:E63"/>
    <mergeCell ref="F63:G63"/>
    <mergeCell ref="I63:K63"/>
    <mergeCell ref="A60:C60"/>
    <mergeCell ref="D60:E60"/>
    <mergeCell ref="F60:G60"/>
    <mergeCell ref="I60:K60"/>
    <mergeCell ref="A61:C61"/>
    <mergeCell ref="D61:E61"/>
    <mergeCell ref="F61:G61"/>
    <mergeCell ref="I61:K61"/>
    <mergeCell ref="A58:C58"/>
    <mergeCell ref="D58:E58"/>
    <mergeCell ref="F58:G58"/>
    <mergeCell ref="I58:K58"/>
    <mergeCell ref="A59:C59"/>
    <mergeCell ref="D59:E59"/>
    <mergeCell ref="F59:G59"/>
    <mergeCell ref="I59:K59"/>
    <mergeCell ref="A56:C56"/>
    <mergeCell ref="D56:E56"/>
    <mergeCell ref="F56:G56"/>
    <mergeCell ref="I56:K56"/>
    <mergeCell ref="A57:C57"/>
    <mergeCell ref="D57:E57"/>
    <mergeCell ref="F57:G57"/>
    <mergeCell ref="I57:K57"/>
    <mergeCell ref="A54:C54"/>
    <mergeCell ref="D54:E54"/>
    <mergeCell ref="F54:G54"/>
    <mergeCell ref="I54:K54"/>
    <mergeCell ref="A55:C55"/>
    <mergeCell ref="D55:E55"/>
    <mergeCell ref="F55:G55"/>
    <mergeCell ref="I55:K55"/>
    <mergeCell ref="A52:C52"/>
    <mergeCell ref="D52:E52"/>
    <mergeCell ref="F52:G52"/>
    <mergeCell ref="I52:K52"/>
    <mergeCell ref="A53:C53"/>
    <mergeCell ref="D53:E53"/>
    <mergeCell ref="F53:G53"/>
    <mergeCell ref="I53:K53"/>
    <mergeCell ref="A50:C50"/>
    <mergeCell ref="D50:E50"/>
    <mergeCell ref="F50:G50"/>
    <mergeCell ref="I50:K50"/>
    <mergeCell ref="A51:C51"/>
    <mergeCell ref="D51:E51"/>
    <mergeCell ref="F51:G51"/>
    <mergeCell ref="I51:K51"/>
    <mergeCell ref="A48:C48"/>
    <mergeCell ref="D48:E48"/>
    <mergeCell ref="F48:G48"/>
    <mergeCell ref="I48:K48"/>
    <mergeCell ref="A49:C49"/>
    <mergeCell ref="D49:E49"/>
    <mergeCell ref="F49:G49"/>
    <mergeCell ref="I49:K49"/>
    <mergeCell ref="A46:C46"/>
    <mergeCell ref="D46:E46"/>
    <mergeCell ref="F46:G46"/>
    <mergeCell ref="I46:K46"/>
    <mergeCell ref="A47:C47"/>
    <mergeCell ref="D47:E47"/>
    <mergeCell ref="F47:G47"/>
    <mergeCell ref="I47:K47"/>
    <mergeCell ref="A44:C44"/>
    <mergeCell ref="D44:E44"/>
    <mergeCell ref="F44:G44"/>
    <mergeCell ref="I44:K44"/>
    <mergeCell ref="A45:C45"/>
    <mergeCell ref="D45:E45"/>
    <mergeCell ref="F45:G45"/>
    <mergeCell ref="I45:K45"/>
    <mergeCell ref="A42:C42"/>
    <mergeCell ref="D42:E42"/>
    <mergeCell ref="F42:G42"/>
    <mergeCell ref="I42:K42"/>
    <mergeCell ref="A43:C43"/>
    <mergeCell ref="D43:E43"/>
    <mergeCell ref="F43:G43"/>
    <mergeCell ref="I43:K43"/>
    <mergeCell ref="A40:C40"/>
    <mergeCell ref="D40:E40"/>
    <mergeCell ref="F40:G40"/>
    <mergeCell ref="I40:K40"/>
    <mergeCell ref="A41:C41"/>
    <mergeCell ref="D41:E41"/>
    <mergeCell ref="F41:G41"/>
    <mergeCell ref="I41:K41"/>
    <mergeCell ref="A37:C37"/>
    <mergeCell ref="D37:E37"/>
    <mergeCell ref="F37:G37"/>
    <mergeCell ref="I37:K37"/>
    <mergeCell ref="A39:C39"/>
    <mergeCell ref="D39:E39"/>
    <mergeCell ref="F39:G39"/>
    <mergeCell ref="I39:K39"/>
    <mergeCell ref="A35:C35"/>
    <mergeCell ref="D35:E35"/>
    <mergeCell ref="F35:G35"/>
    <mergeCell ref="I35:K35"/>
    <mergeCell ref="A36:C36"/>
    <mergeCell ref="D36:E36"/>
    <mergeCell ref="F36:G36"/>
    <mergeCell ref="I36:K36"/>
    <mergeCell ref="A33:C33"/>
    <mergeCell ref="D33:E33"/>
    <mergeCell ref="F33:G33"/>
    <mergeCell ref="I33:K33"/>
    <mergeCell ref="A34:C34"/>
    <mergeCell ref="D34:E34"/>
    <mergeCell ref="F34:G34"/>
    <mergeCell ref="I34:K34"/>
    <mergeCell ref="A31:C31"/>
    <mergeCell ref="D31:E31"/>
    <mergeCell ref="F31:G31"/>
    <mergeCell ref="A32:C32"/>
    <mergeCell ref="D32:E32"/>
    <mergeCell ref="F32:G32"/>
    <mergeCell ref="I32:K32"/>
    <mergeCell ref="A29:C29"/>
    <mergeCell ref="D29:E29"/>
    <mergeCell ref="F29:G29"/>
    <mergeCell ref="A30:C30"/>
    <mergeCell ref="D30:E30"/>
    <mergeCell ref="F30:G30"/>
    <mergeCell ref="A24:J24"/>
    <mergeCell ref="A26:J26"/>
    <mergeCell ref="A28:C28"/>
    <mergeCell ref="D28:E28"/>
    <mergeCell ref="F28:G28"/>
    <mergeCell ref="I28:K28"/>
    <mergeCell ref="I29:K31"/>
    <mergeCell ref="A21:C21"/>
    <mergeCell ref="D21:E21"/>
    <mergeCell ref="F21:G21"/>
    <mergeCell ref="H21:J21"/>
    <mergeCell ref="A22:C22"/>
    <mergeCell ref="D22:E22"/>
    <mergeCell ref="F22:G22"/>
    <mergeCell ref="H22:J22"/>
    <mergeCell ref="A19:C19"/>
    <mergeCell ref="D19:E19"/>
    <mergeCell ref="F19:G19"/>
    <mergeCell ref="H19:J19"/>
    <mergeCell ref="A20:C20"/>
    <mergeCell ref="D20:E20"/>
    <mergeCell ref="F20:G20"/>
    <mergeCell ref="H20:J20"/>
    <mergeCell ref="A15:J15"/>
    <mergeCell ref="A17:C17"/>
    <mergeCell ref="D17:E17"/>
    <mergeCell ref="F17:G17"/>
    <mergeCell ref="H17:J17"/>
    <mergeCell ref="A18:C18"/>
    <mergeCell ref="D18:E18"/>
    <mergeCell ref="F18:G18"/>
    <mergeCell ref="H18:J18"/>
    <mergeCell ref="A8:I8"/>
    <mergeCell ref="A9:I9"/>
    <mergeCell ref="A10:J10"/>
    <mergeCell ref="A11:J11"/>
    <mergeCell ref="A12:J12"/>
    <mergeCell ref="A14:J14"/>
    <mergeCell ref="A2:J2"/>
    <mergeCell ref="A3:J3"/>
    <mergeCell ref="A4:J4"/>
    <mergeCell ref="A5:I5"/>
    <mergeCell ref="A6:J6"/>
    <mergeCell ref="A7:J7"/>
  </mergeCells>
  <pageMargins left="0.51181102362204722" right="0.31496062992125984" top="0.39370078740157483" bottom="0.39370078740157483" header="0.31496062992125984" footer="0.31496062992125984"/>
  <pageSetup paperSize="9" scale="69" fitToHeight="4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4"/>
  <sheetViews>
    <sheetView workbookViewId="0">
      <selection activeCell="A11" sqref="A11:J11"/>
    </sheetView>
  </sheetViews>
  <sheetFormatPr defaultRowHeight="15" x14ac:dyDescent="0.25"/>
  <cols>
    <col min="1" max="1" width="17" customWidth="1"/>
    <col min="2" max="2" width="15.42578125" customWidth="1"/>
    <col min="3" max="3" width="17.85546875" customWidth="1"/>
    <col min="4" max="4" width="10" style="45" bestFit="1" customWidth="1"/>
    <col min="5" max="5" width="10.7109375" style="45" customWidth="1"/>
    <col min="7" max="7" width="10.85546875" customWidth="1"/>
    <col min="8" max="8" width="17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317" t="s">
        <v>0</v>
      </c>
      <c r="B2" s="269"/>
      <c r="C2" s="269"/>
      <c r="D2" s="269"/>
      <c r="E2" s="269"/>
      <c r="F2" s="269"/>
      <c r="G2" s="269"/>
      <c r="H2" s="269"/>
      <c r="I2" s="269"/>
      <c r="J2" s="269"/>
    </row>
    <row r="3" spans="1:10" ht="15.75" x14ac:dyDescent="0.25">
      <c r="A3" s="317" t="s">
        <v>1</v>
      </c>
      <c r="B3" s="269"/>
      <c r="C3" s="269"/>
      <c r="D3" s="269"/>
      <c r="E3" s="269"/>
      <c r="F3" s="269"/>
      <c r="G3" s="269"/>
      <c r="H3" s="269"/>
      <c r="I3" s="269"/>
      <c r="J3" s="269"/>
    </row>
    <row r="4" spans="1:10" ht="15.75" x14ac:dyDescent="0.25">
      <c r="A4" s="317" t="s">
        <v>2</v>
      </c>
      <c r="B4" s="269"/>
      <c r="C4" s="269"/>
      <c r="D4" s="269"/>
      <c r="E4" s="269"/>
      <c r="F4" s="269"/>
      <c r="G4" s="269"/>
      <c r="H4" s="269"/>
      <c r="I4" s="269"/>
      <c r="J4" s="269"/>
    </row>
    <row r="5" spans="1:10" ht="15.75" x14ac:dyDescent="0.25">
      <c r="A5" s="317"/>
      <c r="B5" s="269"/>
      <c r="C5" s="269"/>
      <c r="D5" s="269"/>
      <c r="E5" s="269"/>
      <c r="F5" s="269"/>
      <c r="G5" s="269"/>
      <c r="H5" s="269"/>
      <c r="I5" s="269"/>
    </row>
    <row r="6" spans="1:10" ht="15" customHeight="1" x14ac:dyDescent="0.25">
      <c r="A6" s="404" t="s">
        <v>246</v>
      </c>
      <c r="B6" s="404"/>
      <c r="C6" s="404"/>
      <c r="D6" s="404"/>
      <c r="E6" s="404"/>
      <c r="F6" s="404"/>
      <c r="G6" s="404"/>
      <c r="H6" s="404"/>
      <c r="I6" s="404"/>
      <c r="J6" s="404"/>
    </row>
    <row r="7" spans="1:10" ht="46.5" customHeight="1" x14ac:dyDescent="0.25">
      <c r="A7" s="322" t="s">
        <v>3</v>
      </c>
      <c r="B7" s="323"/>
      <c r="C7" s="323"/>
      <c r="D7" s="323"/>
      <c r="E7" s="323"/>
      <c r="F7" s="323"/>
      <c r="G7" s="323"/>
      <c r="H7" s="323"/>
      <c r="I7" s="323"/>
      <c r="J7" s="269"/>
    </row>
    <row r="8" spans="1:10" ht="7.5" customHeight="1" x14ac:dyDescent="0.25">
      <c r="A8" s="317"/>
      <c r="B8" s="269"/>
      <c r="C8" s="269"/>
      <c r="D8" s="269"/>
      <c r="E8" s="269"/>
      <c r="F8" s="269"/>
      <c r="G8" s="269"/>
      <c r="H8" s="269"/>
      <c r="I8" s="269"/>
    </row>
    <row r="9" spans="1:10" ht="135" customHeight="1" x14ac:dyDescent="0.25">
      <c r="A9" s="322" t="s">
        <v>119</v>
      </c>
      <c r="B9" s="323"/>
      <c r="C9" s="323"/>
      <c r="D9" s="323"/>
      <c r="E9" s="323"/>
      <c r="F9" s="323"/>
      <c r="G9" s="323"/>
      <c r="H9" s="323"/>
      <c r="I9" s="323"/>
      <c r="J9" s="21"/>
    </row>
    <row r="10" spans="1:10" ht="62.25" customHeight="1" x14ac:dyDescent="0.25">
      <c r="A10" s="319" t="s">
        <v>248</v>
      </c>
      <c r="B10" s="320"/>
      <c r="C10" s="320"/>
      <c r="D10" s="320"/>
      <c r="E10" s="320"/>
      <c r="F10" s="320"/>
      <c r="G10" s="320"/>
      <c r="H10" s="320"/>
      <c r="I10" s="320"/>
      <c r="J10" s="321"/>
    </row>
    <row r="11" spans="1:10" ht="15.75" x14ac:dyDescent="0.25">
      <c r="A11" s="297" t="s">
        <v>28</v>
      </c>
      <c r="B11" s="298"/>
      <c r="C11" s="298"/>
      <c r="D11" s="298"/>
      <c r="E11" s="298"/>
      <c r="F11" s="298"/>
      <c r="G11" s="298"/>
      <c r="H11" s="298"/>
      <c r="I11" s="298"/>
      <c r="J11" s="298"/>
    </row>
    <row r="12" spans="1:10" ht="63" customHeight="1" x14ac:dyDescent="0.25">
      <c r="A12" s="257" t="s">
        <v>123</v>
      </c>
      <c r="B12" s="258"/>
      <c r="C12" s="258"/>
      <c r="D12" s="258"/>
      <c r="E12" s="258"/>
      <c r="F12" s="258"/>
      <c r="G12" s="258"/>
      <c r="H12" s="258"/>
      <c r="I12" s="258"/>
      <c r="J12" s="259"/>
    </row>
    <row r="13" spans="1:10" ht="18.75" customHeight="1" x14ac:dyDescent="0.25">
      <c r="A13" s="151"/>
      <c r="B13" s="152"/>
      <c r="C13" s="152"/>
      <c r="D13" s="148"/>
      <c r="E13" s="148"/>
      <c r="F13" s="152"/>
      <c r="G13" s="152"/>
      <c r="H13" s="152"/>
      <c r="I13" s="152"/>
      <c r="J13" s="153"/>
    </row>
    <row r="14" spans="1:10" ht="15.75" x14ac:dyDescent="0.25">
      <c r="A14" s="317" t="s">
        <v>4</v>
      </c>
      <c r="B14" s="269"/>
      <c r="C14" s="269"/>
      <c r="D14" s="269"/>
      <c r="E14" s="269"/>
      <c r="F14" s="269"/>
      <c r="G14" s="269"/>
      <c r="H14" s="269"/>
      <c r="I14" s="269"/>
      <c r="J14" s="269"/>
    </row>
    <row r="15" spans="1:10" ht="15.75" x14ac:dyDescent="0.25">
      <c r="A15" s="302" t="s">
        <v>231</v>
      </c>
      <c r="B15" s="303"/>
      <c r="C15" s="303"/>
      <c r="D15" s="303"/>
      <c r="E15" s="303"/>
      <c r="F15" s="303"/>
      <c r="G15" s="303"/>
      <c r="H15" s="303"/>
      <c r="I15" s="303"/>
      <c r="J15" s="303"/>
    </row>
    <row r="16" spans="1:10" ht="15.75" x14ac:dyDescent="0.25">
      <c r="A16" s="2"/>
      <c r="B16" s="20"/>
      <c r="C16" s="20"/>
      <c r="D16" s="44"/>
      <c r="E16" s="44"/>
      <c r="F16" s="20"/>
      <c r="G16" s="20"/>
      <c r="H16" s="20"/>
      <c r="I16" s="20"/>
      <c r="J16" s="20"/>
    </row>
    <row r="17" spans="1:11" ht="15.75" x14ac:dyDescent="0.25">
      <c r="A17" s="314"/>
      <c r="B17" s="324"/>
      <c r="C17" s="324"/>
      <c r="D17" s="247" t="s">
        <v>21</v>
      </c>
      <c r="E17" s="247"/>
      <c r="F17" s="248" t="s">
        <v>6</v>
      </c>
      <c r="G17" s="248"/>
      <c r="H17" s="314" t="s">
        <v>14</v>
      </c>
      <c r="I17" s="248"/>
      <c r="J17" s="248"/>
    </row>
    <row r="18" spans="1:11" ht="30" customHeight="1" x14ac:dyDescent="0.25">
      <c r="A18" s="305" t="s">
        <v>7</v>
      </c>
      <c r="B18" s="306"/>
      <c r="C18" s="306"/>
      <c r="D18" s="307">
        <v>11869976</v>
      </c>
      <c r="E18" s="307"/>
      <c r="F18" s="308">
        <f>D18+H18</f>
        <v>11869976</v>
      </c>
      <c r="G18" s="308"/>
      <c r="H18" s="400"/>
      <c r="I18" s="401"/>
      <c r="J18" s="401"/>
    </row>
    <row r="19" spans="1:11" x14ac:dyDescent="0.25">
      <c r="A19" s="305" t="s">
        <v>8</v>
      </c>
      <c r="B19" s="306"/>
      <c r="C19" s="306"/>
      <c r="D19" s="307">
        <v>3573243.09</v>
      </c>
      <c r="E19" s="307"/>
      <c r="F19" s="308">
        <f t="shared" ref="F19:F21" si="0">D19+H19</f>
        <v>3573243.09</v>
      </c>
      <c r="G19" s="308"/>
      <c r="H19" s="401"/>
      <c r="I19" s="401"/>
      <c r="J19" s="401"/>
    </row>
    <row r="20" spans="1:11" ht="15.75" x14ac:dyDescent="0.25">
      <c r="A20" s="305" t="s">
        <v>9</v>
      </c>
      <c r="B20" s="306"/>
      <c r="C20" s="306"/>
      <c r="D20" s="307">
        <v>0</v>
      </c>
      <c r="E20" s="307"/>
      <c r="F20" s="308">
        <f t="shared" si="0"/>
        <v>0</v>
      </c>
      <c r="G20" s="308"/>
      <c r="H20" s="400"/>
      <c r="I20" s="401"/>
      <c r="J20" s="401"/>
    </row>
    <row r="21" spans="1:11" ht="30" customHeight="1" x14ac:dyDescent="0.25">
      <c r="A21" s="311" t="s">
        <v>10</v>
      </c>
      <c r="B21" s="312"/>
      <c r="C21" s="313"/>
      <c r="D21" s="307">
        <v>1148331.57</v>
      </c>
      <c r="E21" s="307"/>
      <c r="F21" s="308">
        <f t="shared" si="0"/>
        <v>1148331.57</v>
      </c>
      <c r="G21" s="308"/>
      <c r="H21" s="401"/>
      <c r="I21" s="401"/>
      <c r="J21" s="401"/>
    </row>
    <row r="22" spans="1:11" ht="15.75" x14ac:dyDescent="0.25">
      <c r="A22" s="314" t="s">
        <v>11</v>
      </c>
      <c r="B22" s="315"/>
      <c r="C22" s="315"/>
      <c r="D22" s="316">
        <f>D18+D19+D20+D21</f>
        <v>16591550.66</v>
      </c>
      <c r="E22" s="316"/>
      <c r="F22" s="299">
        <f>SUM(F18:G21)</f>
        <v>16591550.66</v>
      </c>
      <c r="G22" s="299"/>
      <c r="H22" s="405">
        <f>H18+H19+H20+H21</f>
        <v>0</v>
      </c>
      <c r="I22" s="403"/>
      <c r="J22" s="403"/>
    </row>
    <row r="23" spans="1:11" ht="15.75" x14ac:dyDescent="0.25">
      <c r="A23" s="17"/>
      <c r="B23" s="18"/>
      <c r="C23" s="18"/>
      <c r="D23" s="46"/>
      <c r="E23" s="46"/>
      <c r="F23" s="37"/>
      <c r="G23" s="37"/>
      <c r="H23" s="19"/>
      <c r="I23" s="9"/>
      <c r="J23" s="9"/>
    </row>
    <row r="24" spans="1:11" ht="15.75" x14ac:dyDescent="0.25">
      <c r="A24" s="302" t="s">
        <v>232</v>
      </c>
      <c r="B24" s="303"/>
      <c r="C24" s="303"/>
      <c r="D24" s="303"/>
      <c r="E24" s="303"/>
      <c r="F24" s="303"/>
      <c r="G24" s="303"/>
      <c r="H24" s="303"/>
      <c r="I24" s="303"/>
      <c r="J24" s="303"/>
    </row>
    <row r="25" spans="1:11" ht="9" customHeight="1" x14ac:dyDescent="0.25">
      <c r="A25" s="144"/>
      <c r="B25" s="144"/>
      <c r="C25" s="144"/>
      <c r="D25" s="44"/>
      <c r="E25" s="44"/>
      <c r="F25" s="144"/>
      <c r="G25" s="144"/>
      <c r="H25" s="144"/>
      <c r="I25" s="144"/>
      <c r="J25" s="144"/>
    </row>
    <row r="26" spans="1:11" x14ac:dyDescent="0.25">
      <c r="A26" s="304" t="s">
        <v>12</v>
      </c>
      <c r="B26" s="304"/>
      <c r="C26" s="304"/>
      <c r="D26" s="304"/>
      <c r="E26" s="304"/>
      <c r="F26" s="304"/>
      <c r="G26" s="304"/>
      <c r="H26" s="304"/>
      <c r="I26" s="304"/>
      <c r="J26" s="304"/>
    </row>
    <row r="27" spans="1:11" ht="10.5" customHeight="1" x14ac:dyDescent="0.25">
      <c r="A27" s="150"/>
      <c r="B27" s="150"/>
      <c r="C27" s="150"/>
      <c r="D27" s="47"/>
      <c r="E27" s="47"/>
      <c r="F27" s="150"/>
      <c r="G27" s="150"/>
      <c r="H27" s="150"/>
      <c r="I27" s="150"/>
      <c r="J27" s="150"/>
    </row>
    <row r="28" spans="1:11" s="3" customFormat="1" x14ac:dyDescent="0.25">
      <c r="A28" s="208"/>
      <c r="B28" s="208"/>
      <c r="C28" s="208"/>
      <c r="D28" s="247" t="s">
        <v>21</v>
      </c>
      <c r="E28" s="247"/>
      <c r="F28" s="248" t="s">
        <v>6</v>
      </c>
      <c r="G28" s="248"/>
      <c r="H28" s="145" t="s">
        <v>14</v>
      </c>
      <c r="I28" s="249" t="s">
        <v>13</v>
      </c>
      <c r="J28" s="250"/>
      <c r="K28" s="251"/>
    </row>
    <row r="29" spans="1:11" s="3" customFormat="1" ht="18" customHeight="1" x14ac:dyDescent="0.25">
      <c r="A29" s="291" t="s">
        <v>15</v>
      </c>
      <c r="B29" s="291"/>
      <c r="C29" s="291"/>
      <c r="D29" s="210">
        <v>4926660.63</v>
      </c>
      <c r="E29" s="211"/>
      <c r="F29" s="200">
        <f t="shared" ref="F29:F39" si="1">D29+H29</f>
        <v>4926660.63</v>
      </c>
      <c r="G29" s="201"/>
      <c r="H29" s="146"/>
      <c r="I29" s="335"/>
      <c r="J29" s="363"/>
      <c r="K29" s="364"/>
    </row>
    <row r="30" spans="1:11" s="3" customFormat="1" ht="18" customHeight="1" x14ac:dyDescent="0.25">
      <c r="A30" s="197" t="s">
        <v>16</v>
      </c>
      <c r="B30" s="198"/>
      <c r="C30" s="199"/>
      <c r="D30" s="210">
        <v>1487851.51</v>
      </c>
      <c r="E30" s="211"/>
      <c r="F30" s="200">
        <f t="shared" si="1"/>
        <v>1487851.51</v>
      </c>
      <c r="G30" s="201"/>
      <c r="H30" s="146"/>
      <c r="I30" s="338"/>
      <c r="J30" s="339"/>
      <c r="K30" s="340"/>
    </row>
    <row r="31" spans="1:11" s="3" customFormat="1" ht="30" customHeight="1" x14ac:dyDescent="0.25">
      <c r="A31" s="197" t="s">
        <v>124</v>
      </c>
      <c r="B31" s="198"/>
      <c r="C31" s="199"/>
      <c r="D31" s="210">
        <v>8294.5400000000009</v>
      </c>
      <c r="E31" s="211"/>
      <c r="F31" s="200">
        <f t="shared" si="1"/>
        <v>8294.5400000000009</v>
      </c>
      <c r="G31" s="201"/>
      <c r="H31" s="146"/>
      <c r="I31" s="341"/>
      <c r="J31" s="342"/>
      <c r="K31" s="343"/>
    </row>
    <row r="32" spans="1:11" ht="16.5" hidden="1" customHeight="1" x14ac:dyDescent="0.25">
      <c r="A32" s="197" t="s">
        <v>25</v>
      </c>
      <c r="B32" s="198"/>
      <c r="C32" s="199"/>
      <c r="D32" s="210">
        <f>D33</f>
        <v>0</v>
      </c>
      <c r="E32" s="235"/>
      <c r="F32" s="200">
        <f t="shared" si="1"/>
        <v>0</v>
      </c>
      <c r="G32" s="236"/>
      <c r="H32" s="147">
        <f>H33</f>
        <v>0</v>
      </c>
      <c r="I32" s="188"/>
      <c r="J32" s="189"/>
      <c r="K32" s="190"/>
    </row>
    <row r="33" spans="1:11" ht="39.75" hidden="1" customHeight="1" x14ac:dyDescent="0.25">
      <c r="A33" s="181" t="s">
        <v>152</v>
      </c>
      <c r="B33" s="182"/>
      <c r="C33" s="183"/>
      <c r="D33" s="359">
        <v>0</v>
      </c>
      <c r="E33" s="360"/>
      <c r="F33" s="361">
        <f>D33+H33</f>
        <v>0</v>
      </c>
      <c r="G33" s="387"/>
      <c r="H33" s="78">
        <v>0</v>
      </c>
      <c r="I33" s="432"/>
      <c r="J33" s="438"/>
      <c r="K33" s="439"/>
    </row>
    <row r="34" spans="1:11" s="3" customFormat="1" ht="18" customHeight="1" x14ac:dyDescent="0.25">
      <c r="A34" s="291" t="s">
        <v>18</v>
      </c>
      <c r="B34" s="291"/>
      <c r="C34" s="291"/>
      <c r="D34" s="210">
        <f>SUM(D35:E39)</f>
        <v>29778</v>
      </c>
      <c r="E34" s="211"/>
      <c r="F34" s="200">
        <f t="shared" si="1"/>
        <v>29778</v>
      </c>
      <c r="G34" s="201"/>
      <c r="H34" s="147">
        <f>SUM(H35:H39)</f>
        <v>0</v>
      </c>
      <c r="I34" s="212"/>
      <c r="J34" s="213"/>
      <c r="K34" s="214"/>
    </row>
    <row r="35" spans="1:11" s="3" customFormat="1" ht="16.5" customHeight="1" x14ac:dyDescent="0.25">
      <c r="A35" s="292" t="s">
        <v>155</v>
      </c>
      <c r="B35" s="293"/>
      <c r="C35" s="187"/>
      <c r="D35" s="359">
        <v>20400</v>
      </c>
      <c r="E35" s="360"/>
      <c r="F35" s="361">
        <f t="shared" si="1"/>
        <v>20400</v>
      </c>
      <c r="G35" s="362"/>
      <c r="H35" s="78"/>
      <c r="I35" s="290"/>
      <c r="J35" s="290"/>
      <c r="K35" s="290"/>
    </row>
    <row r="36" spans="1:11" s="3" customFormat="1" ht="16.5" customHeight="1" x14ac:dyDescent="0.25">
      <c r="A36" s="292" t="s">
        <v>156</v>
      </c>
      <c r="B36" s="293"/>
      <c r="C36" s="187"/>
      <c r="D36" s="359">
        <v>3672</v>
      </c>
      <c r="E36" s="360"/>
      <c r="F36" s="361">
        <f t="shared" si="1"/>
        <v>3672</v>
      </c>
      <c r="G36" s="362"/>
      <c r="H36" s="78"/>
      <c r="I36" s="290"/>
      <c r="J36" s="290"/>
      <c r="K36" s="290"/>
    </row>
    <row r="37" spans="1:11" s="3" customFormat="1" ht="16.5" customHeight="1" x14ac:dyDescent="0.25">
      <c r="A37" s="181" t="s">
        <v>77</v>
      </c>
      <c r="B37" s="266"/>
      <c r="C37" s="267"/>
      <c r="D37" s="359">
        <v>288</v>
      </c>
      <c r="E37" s="360"/>
      <c r="F37" s="361">
        <f t="shared" si="1"/>
        <v>288</v>
      </c>
      <c r="G37" s="362"/>
      <c r="H37" s="78"/>
      <c r="I37" s="212"/>
      <c r="J37" s="213"/>
      <c r="K37" s="214"/>
    </row>
    <row r="38" spans="1:11" s="3" customFormat="1" ht="16.5" customHeight="1" x14ac:dyDescent="0.25">
      <c r="A38" s="292" t="s">
        <v>239</v>
      </c>
      <c r="B38" s="293"/>
      <c r="C38" s="187"/>
      <c r="D38" s="359">
        <v>918</v>
      </c>
      <c r="E38" s="360"/>
      <c r="F38" s="361">
        <f t="shared" si="1"/>
        <v>918</v>
      </c>
      <c r="G38" s="362"/>
      <c r="H38" s="78"/>
      <c r="I38" s="432"/>
      <c r="J38" s="438"/>
      <c r="K38" s="439"/>
    </row>
    <row r="39" spans="1:11" s="3" customFormat="1" ht="30" customHeight="1" x14ac:dyDescent="0.25">
      <c r="A39" s="181" t="s">
        <v>228</v>
      </c>
      <c r="B39" s="266"/>
      <c r="C39" s="267"/>
      <c r="D39" s="359">
        <v>4500</v>
      </c>
      <c r="E39" s="360"/>
      <c r="F39" s="361">
        <f t="shared" si="1"/>
        <v>4500</v>
      </c>
      <c r="G39" s="362"/>
      <c r="H39" s="78"/>
      <c r="I39" s="212"/>
      <c r="J39" s="213"/>
      <c r="K39" s="214"/>
    </row>
    <row r="40" spans="1:11" s="3" customFormat="1" ht="18" customHeight="1" x14ac:dyDescent="0.25">
      <c r="A40" s="197" t="s">
        <v>17</v>
      </c>
      <c r="B40" s="198"/>
      <c r="C40" s="199"/>
      <c r="D40" s="210">
        <f>SUM(D42:E45)</f>
        <v>700058.57</v>
      </c>
      <c r="E40" s="211"/>
      <c r="F40" s="200">
        <f t="shared" ref="F40:F45" si="2">H40+D40</f>
        <v>700058.57</v>
      </c>
      <c r="G40" s="201"/>
      <c r="H40" s="147">
        <f>SUM(H42:H45)</f>
        <v>0</v>
      </c>
      <c r="I40" s="290"/>
      <c r="J40" s="290"/>
      <c r="K40" s="290"/>
    </row>
    <row r="41" spans="1:11" s="3" customFormat="1" ht="16.5" customHeight="1" x14ac:dyDescent="0.25">
      <c r="A41" s="218" t="s">
        <v>81</v>
      </c>
      <c r="B41" s="182"/>
      <c r="C41" s="183"/>
      <c r="D41" s="219">
        <f>D43+D42</f>
        <v>668300</v>
      </c>
      <c r="E41" s="220"/>
      <c r="F41" s="221">
        <f t="shared" si="2"/>
        <v>668300</v>
      </c>
      <c r="G41" s="222"/>
      <c r="H41" s="147"/>
      <c r="I41" s="188"/>
      <c r="J41" s="189"/>
      <c r="K41" s="190"/>
    </row>
    <row r="42" spans="1:11" s="3" customFormat="1" ht="16.5" customHeight="1" x14ac:dyDescent="0.25">
      <c r="A42" s="181" t="s">
        <v>79</v>
      </c>
      <c r="B42" s="182"/>
      <c r="C42" s="183"/>
      <c r="D42" s="359">
        <v>297500</v>
      </c>
      <c r="E42" s="360"/>
      <c r="F42" s="361">
        <f t="shared" si="2"/>
        <v>297500</v>
      </c>
      <c r="G42" s="362"/>
      <c r="H42" s="147"/>
      <c r="I42" s="188"/>
      <c r="J42" s="189"/>
      <c r="K42" s="190"/>
    </row>
    <row r="43" spans="1:11" s="3" customFormat="1" ht="16.5" customHeight="1" x14ac:dyDescent="0.25">
      <c r="A43" s="181" t="s">
        <v>80</v>
      </c>
      <c r="B43" s="182"/>
      <c r="C43" s="183"/>
      <c r="D43" s="359">
        <v>370800</v>
      </c>
      <c r="E43" s="360"/>
      <c r="F43" s="361">
        <f t="shared" si="2"/>
        <v>370800</v>
      </c>
      <c r="G43" s="362"/>
      <c r="H43" s="147"/>
      <c r="I43" s="188"/>
      <c r="J43" s="189"/>
      <c r="K43" s="190"/>
    </row>
    <row r="44" spans="1:11" s="3" customFormat="1" ht="30" customHeight="1" x14ac:dyDescent="0.25">
      <c r="A44" s="181" t="s">
        <v>201</v>
      </c>
      <c r="B44" s="182"/>
      <c r="C44" s="183"/>
      <c r="D44" s="359">
        <v>6334.08</v>
      </c>
      <c r="E44" s="360"/>
      <c r="F44" s="361">
        <f t="shared" si="2"/>
        <v>6334.08</v>
      </c>
      <c r="G44" s="362"/>
      <c r="H44" s="78"/>
      <c r="I44" s="212"/>
      <c r="J44" s="213"/>
      <c r="K44" s="214"/>
    </row>
    <row r="45" spans="1:11" s="3" customFormat="1" ht="30" customHeight="1" x14ac:dyDescent="0.25">
      <c r="A45" s="181" t="s">
        <v>83</v>
      </c>
      <c r="B45" s="182"/>
      <c r="C45" s="183"/>
      <c r="D45" s="359">
        <v>25424.49</v>
      </c>
      <c r="E45" s="360"/>
      <c r="F45" s="361">
        <f t="shared" si="2"/>
        <v>25424.49</v>
      </c>
      <c r="G45" s="362"/>
      <c r="H45" s="78"/>
      <c r="I45" s="212"/>
      <c r="J45" s="213"/>
      <c r="K45" s="214"/>
    </row>
    <row r="46" spans="1:11" s="3" customFormat="1" ht="18" customHeight="1" x14ac:dyDescent="0.25">
      <c r="A46" s="197" t="s">
        <v>19</v>
      </c>
      <c r="B46" s="198"/>
      <c r="C46" s="199"/>
      <c r="D46" s="210">
        <f>SUM(D47:E59)</f>
        <v>495192.2</v>
      </c>
      <c r="E46" s="211"/>
      <c r="F46" s="200">
        <f>D46+H46</f>
        <v>495192.2</v>
      </c>
      <c r="G46" s="201"/>
      <c r="H46" s="147">
        <f>SUM(H48:H59)</f>
        <v>0</v>
      </c>
      <c r="I46" s="226"/>
      <c r="J46" s="227"/>
      <c r="K46" s="228"/>
    </row>
    <row r="47" spans="1:11" s="3" customFormat="1" ht="50.1" customHeight="1" x14ac:dyDescent="0.25">
      <c r="A47" s="181" t="s">
        <v>146</v>
      </c>
      <c r="B47" s="182"/>
      <c r="C47" s="183"/>
      <c r="D47" s="359">
        <v>95000</v>
      </c>
      <c r="E47" s="360"/>
      <c r="F47" s="361">
        <f t="shared" ref="F47:F59" si="3">D47+H47</f>
        <v>95000</v>
      </c>
      <c r="G47" s="362"/>
      <c r="H47" s="80"/>
      <c r="I47" s="212"/>
      <c r="J47" s="213"/>
      <c r="K47" s="214"/>
    </row>
    <row r="48" spans="1:11" s="3" customFormat="1" ht="50.1" customHeight="1" x14ac:dyDescent="0.25">
      <c r="A48" s="181" t="s">
        <v>85</v>
      </c>
      <c r="B48" s="182"/>
      <c r="C48" s="183"/>
      <c r="D48" s="359">
        <v>38250</v>
      </c>
      <c r="E48" s="360"/>
      <c r="F48" s="361">
        <f t="shared" si="3"/>
        <v>38250</v>
      </c>
      <c r="G48" s="362"/>
      <c r="H48" s="80"/>
      <c r="I48" s="212"/>
      <c r="J48" s="213"/>
      <c r="K48" s="214"/>
    </row>
    <row r="49" spans="1:11" s="3" customFormat="1" ht="16.5" customHeight="1" x14ac:dyDescent="0.25">
      <c r="A49" s="181" t="s">
        <v>22</v>
      </c>
      <c r="B49" s="182"/>
      <c r="C49" s="183"/>
      <c r="D49" s="359">
        <v>1400</v>
      </c>
      <c r="E49" s="360"/>
      <c r="F49" s="361">
        <f t="shared" si="3"/>
        <v>1400</v>
      </c>
      <c r="G49" s="362"/>
      <c r="H49" s="80"/>
      <c r="I49" s="212"/>
      <c r="J49" s="213"/>
      <c r="K49" s="214"/>
    </row>
    <row r="50" spans="1:11" s="3" customFormat="1" ht="50.1" customHeight="1" x14ac:dyDescent="0.25">
      <c r="A50" s="181" t="s">
        <v>34</v>
      </c>
      <c r="B50" s="182"/>
      <c r="C50" s="183"/>
      <c r="D50" s="359">
        <v>214237.2</v>
      </c>
      <c r="E50" s="360"/>
      <c r="F50" s="361">
        <f t="shared" si="3"/>
        <v>214237.2</v>
      </c>
      <c r="G50" s="362"/>
      <c r="H50" s="78"/>
      <c r="I50" s="212"/>
      <c r="J50" s="213"/>
      <c r="K50" s="214"/>
    </row>
    <row r="51" spans="1:11" s="3" customFormat="1" ht="16.5" customHeight="1" x14ac:dyDescent="0.25">
      <c r="A51" s="181" t="s">
        <v>88</v>
      </c>
      <c r="B51" s="223"/>
      <c r="C51" s="224"/>
      <c r="D51" s="359">
        <v>11544</v>
      </c>
      <c r="E51" s="397"/>
      <c r="F51" s="361">
        <f t="shared" si="3"/>
        <v>11544</v>
      </c>
      <c r="G51" s="362"/>
      <c r="H51" s="80"/>
      <c r="I51" s="212"/>
      <c r="J51" s="213"/>
      <c r="K51" s="214"/>
    </row>
    <row r="52" spans="1:11" s="3" customFormat="1" ht="16.5" customHeight="1" x14ac:dyDescent="0.25">
      <c r="A52" s="181" t="s">
        <v>86</v>
      </c>
      <c r="B52" s="182"/>
      <c r="C52" s="183"/>
      <c r="D52" s="359">
        <v>71500</v>
      </c>
      <c r="E52" s="360"/>
      <c r="F52" s="361">
        <f t="shared" si="3"/>
        <v>71500</v>
      </c>
      <c r="G52" s="362"/>
      <c r="H52" s="78"/>
      <c r="I52" s="212"/>
      <c r="J52" s="213"/>
      <c r="K52" s="214"/>
    </row>
    <row r="53" spans="1:11" s="3" customFormat="1" ht="16.5" customHeight="1" x14ac:dyDescent="0.25">
      <c r="A53" s="181" t="s">
        <v>87</v>
      </c>
      <c r="B53" s="182"/>
      <c r="C53" s="183"/>
      <c r="D53" s="359">
        <v>14250</v>
      </c>
      <c r="E53" s="360"/>
      <c r="F53" s="361">
        <f t="shared" si="3"/>
        <v>14250</v>
      </c>
      <c r="G53" s="362"/>
      <c r="H53" s="78"/>
      <c r="I53" s="212"/>
      <c r="J53" s="213"/>
      <c r="K53" s="214"/>
    </row>
    <row r="54" spans="1:11" s="3" customFormat="1" ht="30" customHeight="1" x14ac:dyDescent="0.25">
      <c r="A54" s="181" t="s">
        <v>48</v>
      </c>
      <c r="B54" s="182"/>
      <c r="C54" s="183"/>
      <c r="D54" s="359">
        <v>10000</v>
      </c>
      <c r="E54" s="360"/>
      <c r="F54" s="361">
        <f t="shared" si="3"/>
        <v>10000</v>
      </c>
      <c r="G54" s="362"/>
      <c r="H54" s="80"/>
      <c r="I54" s="226"/>
      <c r="J54" s="227"/>
      <c r="K54" s="228"/>
    </row>
    <row r="55" spans="1:11" s="3" customFormat="1" ht="16.5" customHeight="1" x14ac:dyDescent="0.25">
      <c r="A55" s="181" t="s">
        <v>23</v>
      </c>
      <c r="B55" s="182"/>
      <c r="C55" s="183"/>
      <c r="D55" s="359">
        <v>15000</v>
      </c>
      <c r="E55" s="360"/>
      <c r="F55" s="361">
        <f t="shared" si="3"/>
        <v>15000</v>
      </c>
      <c r="G55" s="362"/>
      <c r="H55" s="80"/>
      <c r="I55" s="226"/>
      <c r="J55" s="227"/>
      <c r="K55" s="228"/>
    </row>
    <row r="56" spans="1:11" s="3" customFormat="1" ht="16.5" customHeight="1" x14ac:dyDescent="0.25">
      <c r="A56" s="181" t="s">
        <v>56</v>
      </c>
      <c r="B56" s="182"/>
      <c r="C56" s="183"/>
      <c r="D56" s="359">
        <v>5000</v>
      </c>
      <c r="E56" s="360"/>
      <c r="F56" s="361">
        <f t="shared" si="3"/>
        <v>5000</v>
      </c>
      <c r="G56" s="362"/>
      <c r="H56" s="80"/>
      <c r="I56" s="212"/>
      <c r="J56" s="213"/>
      <c r="K56" s="214"/>
    </row>
    <row r="57" spans="1:11" s="3" customFormat="1" ht="16.5" customHeight="1" x14ac:dyDescent="0.25">
      <c r="A57" s="181" t="s">
        <v>30</v>
      </c>
      <c r="B57" s="223"/>
      <c r="C57" s="224"/>
      <c r="D57" s="359">
        <v>2400</v>
      </c>
      <c r="E57" s="397"/>
      <c r="F57" s="361">
        <f t="shared" si="3"/>
        <v>2400</v>
      </c>
      <c r="G57" s="362"/>
      <c r="H57" s="80"/>
      <c r="I57" s="212"/>
      <c r="J57" s="213"/>
      <c r="K57" s="214"/>
    </row>
    <row r="58" spans="1:11" s="3" customFormat="1" ht="16.5" customHeight="1" x14ac:dyDescent="0.25">
      <c r="A58" s="181" t="s">
        <v>147</v>
      </c>
      <c r="B58" s="223"/>
      <c r="C58" s="224"/>
      <c r="D58" s="359">
        <f>14*500</f>
        <v>7000</v>
      </c>
      <c r="E58" s="397"/>
      <c r="F58" s="361">
        <f t="shared" si="3"/>
        <v>7000</v>
      </c>
      <c r="G58" s="362"/>
      <c r="H58" s="80"/>
      <c r="I58" s="226"/>
      <c r="J58" s="227"/>
      <c r="K58" s="228"/>
    </row>
    <row r="59" spans="1:11" s="3" customFormat="1" ht="30" customHeight="1" x14ac:dyDescent="0.25">
      <c r="A59" s="181" t="s">
        <v>148</v>
      </c>
      <c r="B59" s="223"/>
      <c r="C59" s="224"/>
      <c r="D59" s="359">
        <v>9611</v>
      </c>
      <c r="E59" s="397"/>
      <c r="F59" s="361">
        <f t="shared" si="3"/>
        <v>9611</v>
      </c>
      <c r="G59" s="362"/>
      <c r="H59" s="80"/>
      <c r="I59" s="226"/>
      <c r="J59" s="227"/>
      <c r="K59" s="228"/>
    </row>
    <row r="60" spans="1:11" s="3" customFormat="1" ht="18" customHeight="1" x14ac:dyDescent="0.25">
      <c r="A60" s="197" t="s">
        <v>20</v>
      </c>
      <c r="B60" s="198"/>
      <c r="C60" s="199"/>
      <c r="D60" s="210">
        <f>SUM(D61:E71)</f>
        <v>3540146.04</v>
      </c>
      <c r="E60" s="211"/>
      <c r="F60" s="200">
        <f>SUM(F61:G71)</f>
        <v>3540146.04</v>
      </c>
      <c r="G60" s="201"/>
      <c r="H60" s="147">
        <f>SUM(H61:H71)</f>
        <v>0</v>
      </c>
      <c r="I60" s="396"/>
      <c r="J60" s="396"/>
      <c r="K60" s="396"/>
    </row>
    <row r="61" spans="1:11" s="3" customFormat="1" ht="30" customHeight="1" x14ac:dyDescent="0.25">
      <c r="A61" s="181" t="s">
        <v>49</v>
      </c>
      <c r="B61" s="182"/>
      <c r="C61" s="183"/>
      <c r="D61" s="392">
        <v>9216</v>
      </c>
      <c r="E61" s="393"/>
      <c r="F61" s="394">
        <f t="shared" ref="F61:F82" si="4">D61+H61</f>
        <v>9216</v>
      </c>
      <c r="G61" s="395"/>
      <c r="H61" s="81"/>
      <c r="I61" s="212"/>
      <c r="J61" s="213"/>
      <c r="K61" s="214"/>
    </row>
    <row r="62" spans="1:11" s="3" customFormat="1" ht="16.5" customHeight="1" x14ac:dyDescent="0.25">
      <c r="A62" s="181" t="s">
        <v>31</v>
      </c>
      <c r="B62" s="182"/>
      <c r="C62" s="183"/>
      <c r="D62" s="392">
        <v>21926.28</v>
      </c>
      <c r="E62" s="393"/>
      <c r="F62" s="394">
        <f t="shared" si="4"/>
        <v>21926.28</v>
      </c>
      <c r="G62" s="395"/>
      <c r="H62" s="82"/>
      <c r="I62" s="283"/>
      <c r="J62" s="284"/>
      <c r="K62" s="285"/>
    </row>
    <row r="63" spans="1:11" s="3" customFormat="1" ht="50.1" customHeight="1" x14ac:dyDescent="0.25">
      <c r="A63" s="181" t="s">
        <v>44</v>
      </c>
      <c r="B63" s="182"/>
      <c r="C63" s="183"/>
      <c r="D63" s="392">
        <v>30000</v>
      </c>
      <c r="E63" s="393"/>
      <c r="F63" s="394">
        <f t="shared" si="4"/>
        <v>30000</v>
      </c>
      <c r="G63" s="395"/>
      <c r="H63" s="81"/>
      <c r="I63" s="188"/>
      <c r="J63" s="189"/>
      <c r="K63" s="190"/>
    </row>
    <row r="64" spans="1:11" s="3" customFormat="1" ht="30" customHeight="1" x14ac:dyDescent="0.25">
      <c r="A64" s="181" t="s">
        <v>178</v>
      </c>
      <c r="B64" s="182"/>
      <c r="C64" s="183"/>
      <c r="D64" s="392">
        <v>30543.360000000001</v>
      </c>
      <c r="E64" s="393"/>
      <c r="F64" s="394">
        <f t="shared" si="4"/>
        <v>30543.360000000001</v>
      </c>
      <c r="G64" s="395"/>
      <c r="H64" s="81"/>
      <c r="I64" s="212"/>
      <c r="J64" s="213"/>
      <c r="K64" s="214"/>
    </row>
    <row r="65" spans="1:11" s="3" customFormat="1" ht="16.5" customHeight="1" x14ac:dyDescent="0.25">
      <c r="A65" s="181" t="s">
        <v>45</v>
      </c>
      <c r="B65" s="182"/>
      <c r="C65" s="183"/>
      <c r="D65" s="392">
        <v>331200</v>
      </c>
      <c r="E65" s="393"/>
      <c r="F65" s="394">
        <f t="shared" si="4"/>
        <v>331200</v>
      </c>
      <c r="G65" s="395"/>
      <c r="H65" s="82"/>
      <c r="I65" s="212"/>
      <c r="J65" s="213"/>
      <c r="K65" s="214"/>
    </row>
    <row r="66" spans="1:11" s="3" customFormat="1" ht="16.5" customHeight="1" x14ac:dyDescent="0.25">
      <c r="A66" s="181" t="s">
        <v>50</v>
      </c>
      <c r="B66" s="182"/>
      <c r="C66" s="183"/>
      <c r="D66" s="392">
        <v>10320</v>
      </c>
      <c r="E66" s="393"/>
      <c r="F66" s="394">
        <f t="shared" si="4"/>
        <v>10320</v>
      </c>
      <c r="G66" s="395"/>
      <c r="H66" s="86"/>
      <c r="I66" s="212"/>
      <c r="J66" s="213"/>
      <c r="K66" s="214"/>
    </row>
    <row r="67" spans="1:11" s="3" customFormat="1" ht="16.5" customHeight="1" x14ac:dyDescent="0.25">
      <c r="A67" s="181" t="s">
        <v>57</v>
      </c>
      <c r="B67" s="182"/>
      <c r="C67" s="183"/>
      <c r="D67" s="392">
        <v>27800</v>
      </c>
      <c r="E67" s="393"/>
      <c r="F67" s="394">
        <f t="shared" si="4"/>
        <v>27800</v>
      </c>
      <c r="G67" s="395"/>
      <c r="H67" s="86"/>
      <c r="I67" s="212"/>
      <c r="J67" s="213"/>
      <c r="K67" s="214"/>
    </row>
    <row r="68" spans="1:11" s="3" customFormat="1" ht="16.5" customHeight="1" x14ac:dyDescent="0.25">
      <c r="A68" s="181" t="s">
        <v>51</v>
      </c>
      <c r="B68" s="182"/>
      <c r="C68" s="183"/>
      <c r="D68" s="392">
        <v>57666</v>
      </c>
      <c r="E68" s="393"/>
      <c r="F68" s="394">
        <f t="shared" si="4"/>
        <v>57666</v>
      </c>
      <c r="G68" s="395"/>
      <c r="H68" s="86"/>
      <c r="I68" s="212"/>
      <c r="J68" s="213"/>
      <c r="K68" s="214"/>
    </row>
    <row r="69" spans="1:11" s="3" customFormat="1" ht="16.5" customHeight="1" x14ac:dyDescent="0.25">
      <c r="A69" s="181" t="s">
        <v>61</v>
      </c>
      <c r="B69" s="182"/>
      <c r="C69" s="183"/>
      <c r="D69" s="392">
        <v>19874.400000000001</v>
      </c>
      <c r="E69" s="393"/>
      <c r="F69" s="394">
        <f t="shared" si="4"/>
        <v>19874.400000000001</v>
      </c>
      <c r="G69" s="395"/>
      <c r="H69" s="86"/>
      <c r="I69" s="212"/>
      <c r="J69" s="213"/>
      <c r="K69" s="214"/>
    </row>
    <row r="70" spans="1:11" s="3" customFormat="1" ht="16.5" customHeight="1" x14ac:dyDescent="0.25">
      <c r="A70" s="181" t="s">
        <v>150</v>
      </c>
      <c r="B70" s="182"/>
      <c r="C70" s="183"/>
      <c r="D70" s="392">
        <v>16800</v>
      </c>
      <c r="E70" s="393"/>
      <c r="F70" s="394">
        <f t="shared" si="4"/>
        <v>16800</v>
      </c>
      <c r="G70" s="395"/>
      <c r="H70" s="86"/>
      <c r="I70" s="212"/>
      <c r="J70" s="213"/>
      <c r="K70" s="214"/>
    </row>
    <row r="71" spans="1:11" s="3" customFormat="1" ht="39.950000000000003" customHeight="1" x14ac:dyDescent="0.25">
      <c r="A71" s="181" t="s">
        <v>149</v>
      </c>
      <c r="B71" s="182"/>
      <c r="C71" s="183"/>
      <c r="D71" s="392">
        <v>2984800</v>
      </c>
      <c r="E71" s="393"/>
      <c r="F71" s="394">
        <f t="shared" si="4"/>
        <v>2984800</v>
      </c>
      <c r="G71" s="395"/>
      <c r="H71" s="81"/>
      <c r="I71" s="212"/>
      <c r="J71" s="213"/>
      <c r="K71" s="214"/>
    </row>
    <row r="72" spans="1:11" ht="18" customHeight="1" x14ac:dyDescent="0.25">
      <c r="A72" s="197" t="s">
        <v>29</v>
      </c>
      <c r="B72" s="198"/>
      <c r="C72" s="199"/>
      <c r="D72" s="210">
        <f>D73</f>
        <v>11765.6</v>
      </c>
      <c r="E72" s="211"/>
      <c r="F72" s="200">
        <f t="shared" si="4"/>
        <v>11765.6</v>
      </c>
      <c r="G72" s="201"/>
      <c r="H72" s="147">
        <f>SUM(H73:H73)</f>
        <v>0</v>
      </c>
      <c r="I72" s="208"/>
      <c r="J72" s="208"/>
      <c r="K72" s="208"/>
    </row>
    <row r="73" spans="1:11" s="3" customFormat="1" ht="50.1" customHeight="1" x14ac:dyDescent="0.25">
      <c r="A73" s="181" t="s">
        <v>202</v>
      </c>
      <c r="B73" s="182"/>
      <c r="C73" s="183"/>
      <c r="D73" s="359">
        <v>11765.6</v>
      </c>
      <c r="E73" s="360"/>
      <c r="F73" s="361">
        <f t="shared" si="4"/>
        <v>11765.6</v>
      </c>
      <c r="G73" s="362"/>
      <c r="H73" s="78"/>
      <c r="I73" s="212"/>
      <c r="J73" s="213"/>
      <c r="K73" s="214"/>
    </row>
    <row r="74" spans="1:11" s="33" customFormat="1" ht="18" customHeight="1" x14ac:dyDescent="0.25">
      <c r="A74" s="232" t="s">
        <v>58</v>
      </c>
      <c r="B74" s="233"/>
      <c r="C74" s="234"/>
      <c r="D74" s="210">
        <f>D75+D76</f>
        <v>23400</v>
      </c>
      <c r="E74" s="211"/>
      <c r="F74" s="200">
        <f t="shared" si="4"/>
        <v>23400</v>
      </c>
      <c r="G74" s="201"/>
      <c r="H74" s="146">
        <f>H75+H76</f>
        <v>0</v>
      </c>
      <c r="I74" s="212"/>
      <c r="J74" s="213"/>
      <c r="K74" s="214"/>
    </row>
    <row r="75" spans="1:11" s="3" customFormat="1" ht="16.5" customHeight="1" x14ac:dyDescent="0.25">
      <c r="A75" s="181" t="s">
        <v>90</v>
      </c>
      <c r="B75" s="182"/>
      <c r="C75" s="183"/>
      <c r="D75" s="359">
        <v>13700</v>
      </c>
      <c r="E75" s="360"/>
      <c r="F75" s="361">
        <f t="shared" si="4"/>
        <v>13700</v>
      </c>
      <c r="G75" s="362"/>
      <c r="H75" s="78"/>
      <c r="I75" s="432"/>
      <c r="J75" s="433"/>
      <c r="K75" s="434"/>
    </row>
    <row r="76" spans="1:11" s="3" customFormat="1" ht="16.5" customHeight="1" x14ac:dyDescent="0.25">
      <c r="A76" s="181" t="s">
        <v>91</v>
      </c>
      <c r="B76" s="182"/>
      <c r="C76" s="183"/>
      <c r="D76" s="359">
        <v>9700</v>
      </c>
      <c r="E76" s="360"/>
      <c r="F76" s="361">
        <f t="shared" si="4"/>
        <v>9700</v>
      </c>
      <c r="G76" s="362"/>
      <c r="H76" s="78"/>
      <c r="I76" s="435"/>
      <c r="J76" s="433"/>
      <c r="K76" s="434"/>
    </row>
    <row r="77" spans="1:11" s="33" customFormat="1" ht="36.75" hidden="1" customHeight="1" x14ac:dyDescent="0.25">
      <c r="A77" s="232" t="s">
        <v>32</v>
      </c>
      <c r="B77" s="233"/>
      <c r="C77" s="234"/>
      <c r="D77" s="210">
        <v>0</v>
      </c>
      <c r="E77" s="211"/>
      <c r="F77" s="200">
        <f t="shared" si="4"/>
        <v>0</v>
      </c>
      <c r="G77" s="201"/>
      <c r="H77" s="146">
        <v>0</v>
      </c>
      <c r="I77" s="432"/>
      <c r="J77" s="438"/>
      <c r="K77" s="439"/>
    </row>
    <row r="78" spans="1:11" s="33" customFormat="1" ht="30" customHeight="1" x14ac:dyDescent="0.25">
      <c r="A78" s="232" t="s">
        <v>36</v>
      </c>
      <c r="B78" s="243"/>
      <c r="C78" s="244"/>
      <c r="D78" s="210">
        <f>SUM(D79:E82)</f>
        <v>453706</v>
      </c>
      <c r="E78" s="235"/>
      <c r="F78" s="200">
        <f t="shared" si="4"/>
        <v>453706</v>
      </c>
      <c r="G78" s="201"/>
      <c r="H78" s="146">
        <f>SUM(H79:H82)</f>
        <v>0</v>
      </c>
      <c r="I78" s="276"/>
      <c r="J78" s="277"/>
      <c r="K78" s="278"/>
    </row>
    <row r="79" spans="1:11" s="3" customFormat="1" ht="37.5" hidden="1" customHeight="1" x14ac:dyDescent="0.25">
      <c r="A79" s="181" t="s">
        <v>92</v>
      </c>
      <c r="B79" s="182"/>
      <c r="C79" s="183"/>
      <c r="D79" s="359">
        <v>0</v>
      </c>
      <c r="E79" s="360"/>
      <c r="F79" s="361">
        <f t="shared" si="4"/>
        <v>0</v>
      </c>
      <c r="G79" s="362"/>
      <c r="H79" s="78"/>
      <c r="I79" s="432"/>
      <c r="J79" s="438"/>
      <c r="K79" s="439"/>
    </row>
    <row r="80" spans="1:11" s="3" customFormat="1" ht="16.5" customHeight="1" x14ac:dyDescent="0.25">
      <c r="A80" s="181" t="s">
        <v>205</v>
      </c>
      <c r="B80" s="182"/>
      <c r="C80" s="183"/>
      <c r="D80" s="359">
        <v>1120</v>
      </c>
      <c r="E80" s="360"/>
      <c r="F80" s="361">
        <f t="shared" si="4"/>
        <v>1120</v>
      </c>
      <c r="G80" s="362"/>
      <c r="H80" s="78"/>
      <c r="I80" s="212"/>
      <c r="J80" s="213"/>
      <c r="K80" s="214"/>
    </row>
    <row r="81" spans="1:11" s="3" customFormat="1" ht="16.5" customHeight="1" x14ac:dyDescent="0.25">
      <c r="A81" s="181" t="s">
        <v>207</v>
      </c>
      <c r="B81" s="182"/>
      <c r="C81" s="183"/>
      <c r="D81" s="359">
        <v>6336</v>
      </c>
      <c r="E81" s="360"/>
      <c r="F81" s="361">
        <f t="shared" si="4"/>
        <v>6336</v>
      </c>
      <c r="G81" s="362"/>
      <c r="H81" s="78"/>
      <c r="I81" s="212"/>
      <c r="J81" s="213"/>
      <c r="K81" s="214"/>
    </row>
    <row r="82" spans="1:11" s="3" customFormat="1" ht="16.5" customHeight="1" x14ac:dyDescent="0.25">
      <c r="A82" s="181" t="s">
        <v>206</v>
      </c>
      <c r="B82" s="182"/>
      <c r="C82" s="183"/>
      <c r="D82" s="359">
        <v>446250</v>
      </c>
      <c r="E82" s="360"/>
      <c r="F82" s="361">
        <f t="shared" si="4"/>
        <v>446250</v>
      </c>
      <c r="G82" s="362"/>
      <c r="H82" s="78"/>
      <c r="I82" s="212"/>
      <c r="J82" s="213"/>
      <c r="K82" s="214"/>
    </row>
    <row r="83" spans="1:11" s="33" customFormat="1" ht="18" customHeight="1" x14ac:dyDescent="0.25">
      <c r="A83" s="232" t="s">
        <v>35</v>
      </c>
      <c r="B83" s="233"/>
      <c r="C83" s="234"/>
      <c r="D83" s="210">
        <f>SUM(D84:E91)</f>
        <v>24599.360000000001</v>
      </c>
      <c r="E83" s="211"/>
      <c r="F83" s="200">
        <f>SUM(F84:G91)</f>
        <v>24599.360000000001</v>
      </c>
      <c r="G83" s="201"/>
      <c r="H83" s="146">
        <f>SUM(H84:H91)</f>
        <v>0</v>
      </c>
      <c r="I83" s="212"/>
      <c r="J83" s="213"/>
      <c r="K83" s="214"/>
    </row>
    <row r="84" spans="1:11" s="3" customFormat="1" ht="16.5" customHeight="1" x14ac:dyDescent="0.25">
      <c r="A84" s="181" t="s">
        <v>96</v>
      </c>
      <c r="B84" s="182"/>
      <c r="C84" s="183"/>
      <c r="D84" s="359">
        <f>3*1050</f>
        <v>3150</v>
      </c>
      <c r="E84" s="360"/>
      <c r="F84" s="361">
        <f t="shared" ref="F84:F95" si="5">D84+H84</f>
        <v>3150</v>
      </c>
      <c r="G84" s="362"/>
      <c r="H84" s="78"/>
      <c r="I84" s="212"/>
      <c r="J84" s="213"/>
      <c r="K84" s="214"/>
    </row>
    <row r="85" spans="1:11" s="3" customFormat="1" ht="16.5" customHeight="1" x14ac:dyDescent="0.25">
      <c r="A85" s="181" t="s">
        <v>97</v>
      </c>
      <c r="B85" s="182"/>
      <c r="C85" s="183"/>
      <c r="D85" s="359">
        <f>6*600</f>
        <v>3600</v>
      </c>
      <c r="E85" s="360"/>
      <c r="F85" s="361">
        <f t="shared" si="5"/>
        <v>3600</v>
      </c>
      <c r="G85" s="362"/>
      <c r="H85" s="78"/>
      <c r="I85" s="212"/>
      <c r="J85" s="213"/>
      <c r="K85" s="214"/>
    </row>
    <row r="86" spans="1:11" s="3" customFormat="1" ht="16.5" customHeight="1" x14ac:dyDescent="0.25">
      <c r="A86" s="181" t="s">
        <v>98</v>
      </c>
      <c r="B86" s="182"/>
      <c r="C86" s="183"/>
      <c r="D86" s="359">
        <f>5*450</f>
        <v>2250</v>
      </c>
      <c r="E86" s="360"/>
      <c r="F86" s="361">
        <f t="shared" si="5"/>
        <v>2250</v>
      </c>
      <c r="G86" s="362"/>
      <c r="H86" s="78"/>
      <c r="I86" s="212"/>
      <c r="J86" s="213"/>
      <c r="K86" s="214"/>
    </row>
    <row r="87" spans="1:11" s="3" customFormat="1" ht="16.5" customHeight="1" x14ac:dyDescent="0.25">
      <c r="A87" s="181" t="s">
        <v>100</v>
      </c>
      <c r="B87" s="182"/>
      <c r="C87" s="183"/>
      <c r="D87" s="359">
        <f>6*300</f>
        <v>1800</v>
      </c>
      <c r="E87" s="360"/>
      <c r="F87" s="361">
        <f t="shared" si="5"/>
        <v>1800</v>
      </c>
      <c r="G87" s="362"/>
      <c r="H87" s="78"/>
      <c r="I87" s="212"/>
      <c r="J87" s="213"/>
      <c r="K87" s="214"/>
    </row>
    <row r="88" spans="1:11" s="3" customFormat="1" ht="16.5" customHeight="1" x14ac:dyDescent="0.25">
      <c r="A88" s="181" t="s">
        <v>99</v>
      </c>
      <c r="B88" s="182"/>
      <c r="C88" s="183"/>
      <c r="D88" s="359">
        <f>30*120</f>
        <v>3600</v>
      </c>
      <c r="E88" s="360"/>
      <c r="F88" s="361">
        <f t="shared" si="5"/>
        <v>3600</v>
      </c>
      <c r="G88" s="362"/>
      <c r="H88" s="78"/>
      <c r="I88" s="212"/>
      <c r="J88" s="213"/>
      <c r="K88" s="214"/>
    </row>
    <row r="89" spans="1:11" s="3" customFormat="1" ht="16.5" customHeight="1" x14ac:dyDescent="0.25">
      <c r="A89" s="181" t="s">
        <v>203</v>
      </c>
      <c r="B89" s="182"/>
      <c r="C89" s="183"/>
      <c r="D89" s="359">
        <v>3829.36</v>
      </c>
      <c r="E89" s="360"/>
      <c r="F89" s="361">
        <f t="shared" si="5"/>
        <v>3829.36</v>
      </c>
      <c r="G89" s="362"/>
      <c r="H89" s="78"/>
      <c r="I89" s="212"/>
      <c r="J89" s="213"/>
      <c r="K89" s="214"/>
    </row>
    <row r="90" spans="1:11" s="3" customFormat="1" ht="16.5" customHeight="1" x14ac:dyDescent="0.25">
      <c r="A90" s="181" t="s">
        <v>101</v>
      </c>
      <c r="B90" s="182"/>
      <c r="C90" s="183"/>
      <c r="D90" s="359">
        <f>10*527</f>
        <v>5270</v>
      </c>
      <c r="E90" s="360"/>
      <c r="F90" s="361">
        <f t="shared" si="5"/>
        <v>5270</v>
      </c>
      <c r="G90" s="362"/>
      <c r="H90" s="78"/>
      <c r="I90" s="212"/>
      <c r="J90" s="213"/>
      <c r="K90" s="214"/>
    </row>
    <row r="91" spans="1:11" s="3" customFormat="1" ht="16.5" customHeight="1" x14ac:dyDescent="0.25">
      <c r="A91" s="181" t="s">
        <v>192</v>
      </c>
      <c r="B91" s="182"/>
      <c r="C91" s="183"/>
      <c r="D91" s="359">
        <v>1100</v>
      </c>
      <c r="E91" s="360"/>
      <c r="F91" s="361">
        <f t="shared" si="5"/>
        <v>1100</v>
      </c>
      <c r="G91" s="362"/>
      <c r="H91" s="78"/>
      <c r="I91" s="212"/>
      <c r="J91" s="213"/>
      <c r="K91" s="214"/>
    </row>
    <row r="92" spans="1:11" s="33" customFormat="1" ht="30" customHeight="1" x14ac:dyDescent="0.25">
      <c r="A92" s="232" t="s">
        <v>33</v>
      </c>
      <c r="B92" s="233"/>
      <c r="C92" s="234"/>
      <c r="D92" s="210">
        <f>SUM(D93:E95)</f>
        <v>168523.55</v>
      </c>
      <c r="E92" s="211"/>
      <c r="F92" s="200">
        <f t="shared" si="5"/>
        <v>168523.55</v>
      </c>
      <c r="G92" s="201"/>
      <c r="H92" s="146">
        <f>SUM(H93:H95)</f>
        <v>0</v>
      </c>
      <c r="I92" s="212"/>
      <c r="J92" s="213"/>
      <c r="K92" s="214"/>
    </row>
    <row r="93" spans="1:11" s="3" customFormat="1" ht="80.099999999999994" customHeight="1" x14ac:dyDescent="0.25">
      <c r="A93" s="181" t="s">
        <v>136</v>
      </c>
      <c r="B93" s="182"/>
      <c r="C93" s="183"/>
      <c r="D93" s="359">
        <v>44134.2</v>
      </c>
      <c r="E93" s="360"/>
      <c r="F93" s="361">
        <f t="shared" si="5"/>
        <v>44134.2</v>
      </c>
      <c r="G93" s="362"/>
      <c r="H93" s="78"/>
      <c r="I93" s="212"/>
      <c r="J93" s="213"/>
      <c r="K93" s="214"/>
    </row>
    <row r="94" spans="1:11" s="3" customFormat="1" ht="144.94999999999999" customHeight="1" x14ac:dyDescent="0.25">
      <c r="A94" s="181" t="s">
        <v>137</v>
      </c>
      <c r="B94" s="182"/>
      <c r="C94" s="183"/>
      <c r="D94" s="359">
        <v>107089.35</v>
      </c>
      <c r="E94" s="360"/>
      <c r="F94" s="361">
        <f t="shared" si="5"/>
        <v>107089.35</v>
      </c>
      <c r="G94" s="362"/>
      <c r="H94" s="78"/>
      <c r="I94" s="212"/>
      <c r="J94" s="213"/>
      <c r="K94" s="214"/>
    </row>
    <row r="95" spans="1:11" s="3" customFormat="1" ht="69.95" customHeight="1" x14ac:dyDescent="0.25">
      <c r="A95" s="181" t="s">
        <v>103</v>
      </c>
      <c r="B95" s="182"/>
      <c r="C95" s="183"/>
      <c r="D95" s="359">
        <v>17300</v>
      </c>
      <c r="E95" s="360"/>
      <c r="F95" s="361">
        <f t="shared" si="5"/>
        <v>17300</v>
      </c>
      <c r="G95" s="362"/>
      <c r="H95" s="78"/>
      <c r="I95" s="212"/>
      <c r="J95" s="213"/>
      <c r="K95" s="214"/>
    </row>
    <row r="96" spans="1:11" s="36" customFormat="1" ht="39" hidden="1" customHeight="1" x14ac:dyDescent="0.25">
      <c r="A96" s="252" t="s">
        <v>37</v>
      </c>
      <c r="B96" s="271"/>
      <c r="C96" s="272"/>
      <c r="D96" s="255"/>
      <c r="E96" s="273"/>
      <c r="F96" s="255"/>
      <c r="G96" s="273"/>
      <c r="H96" s="79"/>
      <c r="I96" s="202"/>
      <c r="J96" s="274"/>
      <c r="K96" s="275"/>
    </row>
    <row r="97" spans="1:11" s="36" customFormat="1" ht="16.5" hidden="1" customHeight="1" x14ac:dyDescent="0.25">
      <c r="A97" s="205" t="s">
        <v>64</v>
      </c>
      <c r="B97" s="206"/>
      <c r="C97" s="207"/>
      <c r="D97" s="359"/>
      <c r="E97" s="360"/>
      <c r="F97" s="359"/>
      <c r="G97" s="360"/>
      <c r="H97" s="79"/>
      <c r="I97" s="202"/>
      <c r="J97" s="203"/>
      <c r="K97" s="204"/>
    </row>
    <row r="98" spans="1:11" s="36" customFormat="1" ht="16.5" hidden="1" customHeight="1" x14ac:dyDescent="0.25">
      <c r="A98" s="205" t="s">
        <v>65</v>
      </c>
      <c r="B98" s="237"/>
      <c r="C98" s="238"/>
      <c r="D98" s="359"/>
      <c r="E98" s="360"/>
      <c r="F98" s="359"/>
      <c r="G98" s="360"/>
      <c r="H98" s="79"/>
      <c r="I98" s="202"/>
      <c r="J98" s="203"/>
      <c r="K98" s="204"/>
    </row>
    <row r="99" spans="1:11" s="36" customFormat="1" ht="16.5" hidden="1" customHeight="1" x14ac:dyDescent="0.25">
      <c r="A99" s="205" t="s">
        <v>66</v>
      </c>
      <c r="B99" s="206"/>
      <c r="C99" s="207"/>
      <c r="D99" s="359"/>
      <c r="E99" s="360"/>
      <c r="F99" s="359"/>
      <c r="G99" s="360"/>
      <c r="H99" s="79"/>
      <c r="I99" s="202"/>
      <c r="J99" s="203"/>
      <c r="K99" s="204"/>
    </row>
    <row r="100" spans="1:11" s="36" customFormat="1" ht="16.5" hidden="1" customHeight="1" x14ac:dyDescent="0.25">
      <c r="A100" s="205" t="s">
        <v>67</v>
      </c>
      <c r="B100" s="206"/>
      <c r="C100" s="207"/>
      <c r="D100" s="359"/>
      <c r="E100" s="360"/>
      <c r="F100" s="359"/>
      <c r="G100" s="360"/>
      <c r="H100" s="79"/>
      <c r="I100" s="202"/>
      <c r="J100" s="203"/>
      <c r="K100" s="204"/>
    </row>
    <row r="101" spans="1:11" s="36" customFormat="1" ht="16.5" hidden="1" customHeight="1" x14ac:dyDescent="0.25">
      <c r="A101" s="205" t="s">
        <v>68</v>
      </c>
      <c r="B101" s="206"/>
      <c r="C101" s="207"/>
      <c r="D101" s="359"/>
      <c r="E101" s="360"/>
      <c r="F101" s="359"/>
      <c r="G101" s="360"/>
      <c r="H101" s="79"/>
      <c r="I101" s="202"/>
      <c r="J101" s="203"/>
      <c r="K101" s="204"/>
    </row>
    <row r="102" spans="1:11" s="36" customFormat="1" ht="16.5" hidden="1" customHeight="1" x14ac:dyDescent="0.25">
      <c r="A102" s="205" t="s">
        <v>55</v>
      </c>
      <c r="B102" s="206"/>
      <c r="C102" s="207"/>
      <c r="D102" s="359"/>
      <c r="E102" s="360"/>
      <c r="F102" s="359"/>
      <c r="G102" s="360"/>
      <c r="H102" s="79"/>
      <c r="I102" s="202"/>
      <c r="J102" s="203"/>
      <c r="K102" s="204"/>
    </row>
    <row r="103" spans="1:11" s="3" customFormat="1" x14ac:dyDescent="0.25">
      <c r="A103" s="229" t="s">
        <v>11</v>
      </c>
      <c r="B103" s="229"/>
      <c r="C103" s="229"/>
      <c r="D103" s="375">
        <f>D29+D30+D31+D32+D34+D40+D46+D60+D72+D74+D77+D78+D83+D92</f>
        <v>11869976</v>
      </c>
      <c r="E103" s="376"/>
      <c r="F103" s="375">
        <f>F29+F30+F31+F32+F34+F40+F46+F60+F72+F74+F77+F78+F83+F92</f>
        <v>11869976</v>
      </c>
      <c r="G103" s="376"/>
      <c r="H103" s="149">
        <f>H29+H30+H31+H32+H34+H40+H46+H60+H72+H74+H77+H78+H83+H92</f>
        <v>0</v>
      </c>
      <c r="I103" s="208"/>
      <c r="J103" s="208"/>
      <c r="K103" s="208"/>
    </row>
    <row r="104" spans="1:11" s="3" customFormat="1" x14ac:dyDescent="0.25">
      <c r="A104" s="8"/>
      <c r="B104" s="8"/>
      <c r="C104" s="8"/>
      <c r="D104" s="48"/>
      <c r="E104" s="48"/>
      <c r="F104" s="9"/>
      <c r="G104" s="9"/>
      <c r="H104" s="9"/>
      <c r="I104" s="10"/>
      <c r="J104" s="10"/>
      <c r="K104" s="10"/>
    </row>
    <row r="105" spans="1:11" s="3" customFormat="1" x14ac:dyDescent="0.25">
      <c r="A105" s="8"/>
      <c r="B105" s="8"/>
      <c r="C105" s="8"/>
      <c r="D105" s="48"/>
      <c r="E105" s="48"/>
      <c r="F105" s="9"/>
      <c r="G105" s="9"/>
      <c r="H105" s="9"/>
      <c r="I105" s="10"/>
      <c r="J105" s="10"/>
      <c r="K105" s="10"/>
    </row>
    <row r="106" spans="1:11" ht="16.5" customHeight="1" x14ac:dyDescent="0.25">
      <c r="A106" s="326" t="s">
        <v>46</v>
      </c>
      <c r="B106" s="326"/>
      <c r="C106" s="326"/>
      <c r="D106" s="326"/>
      <c r="E106" s="326"/>
      <c r="F106" s="326"/>
      <c r="G106" s="326"/>
      <c r="H106" s="326"/>
      <c r="I106" s="326"/>
      <c r="J106" s="326"/>
      <c r="K106" s="326"/>
    </row>
    <row r="108" spans="1:11" x14ac:dyDescent="0.25">
      <c r="A108" s="208"/>
      <c r="B108" s="208"/>
      <c r="C108" s="208"/>
      <c r="D108" s="247" t="s">
        <v>5</v>
      </c>
      <c r="E108" s="247"/>
      <c r="F108" s="248" t="s">
        <v>6</v>
      </c>
      <c r="G108" s="248"/>
      <c r="H108" s="145" t="s">
        <v>14</v>
      </c>
      <c r="I108" s="249" t="s">
        <v>13</v>
      </c>
      <c r="J108" s="250"/>
      <c r="K108" s="251"/>
    </row>
    <row r="109" spans="1:11" s="33" customFormat="1" ht="18" customHeight="1" x14ac:dyDescent="0.25">
      <c r="A109" s="291" t="s">
        <v>15</v>
      </c>
      <c r="B109" s="291"/>
      <c r="C109" s="291"/>
      <c r="D109" s="210">
        <v>471472.85</v>
      </c>
      <c r="E109" s="211"/>
      <c r="F109" s="200">
        <f>D109+H109</f>
        <v>471472.85</v>
      </c>
      <c r="G109" s="201"/>
      <c r="H109" s="146"/>
      <c r="I109" s="388"/>
      <c r="J109" s="441"/>
      <c r="K109" s="442"/>
    </row>
    <row r="110" spans="1:11" s="33" customFormat="1" ht="18" customHeight="1" x14ac:dyDescent="0.25">
      <c r="A110" s="197" t="s">
        <v>16</v>
      </c>
      <c r="B110" s="198"/>
      <c r="C110" s="199"/>
      <c r="D110" s="210">
        <v>142384.79999999999</v>
      </c>
      <c r="E110" s="211"/>
      <c r="F110" s="200">
        <f>D110+H110</f>
        <v>142384.79999999999</v>
      </c>
      <c r="G110" s="201"/>
      <c r="H110" s="146"/>
      <c r="I110" s="443"/>
      <c r="J110" s="444"/>
      <c r="K110" s="445"/>
    </row>
    <row r="111" spans="1:11" ht="18" customHeight="1" x14ac:dyDescent="0.25">
      <c r="A111" s="197" t="s">
        <v>25</v>
      </c>
      <c r="B111" s="198"/>
      <c r="C111" s="199"/>
      <c r="D111" s="210">
        <f>SUM(D112:E113)</f>
        <v>35792.9</v>
      </c>
      <c r="E111" s="235"/>
      <c r="F111" s="200">
        <f t="shared" ref="F111" si="6">D111+H111</f>
        <v>35637</v>
      </c>
      <c r="G111" s="236"/>
      <c r="H111" s="147">
        <f>H113</f>
        <v>-155.9</v>
      </c>
      <c r="I111" s="188"/>
      <c r="J111" s="189"/>
      <c r="K111" s="190"/>
    </row>
    <row r="112" spans="1:11" ht="16.5" customHeight="1" x14ac:dyDescent="0.25">
      <c r="A112" s="181" t="s">
        <v>43</v>
      </c>
      <c r="B112" s="182"/>
      <c r="C112" s="183"/>
      <c r="D112" s="359">
        <v>34450</v>
      </c>
      <c r="E112" s="360"/>
      <c r="F112" s="361">
        <f>D112+H112</f>
        <v>34450</v>
      </c>
      <c r="G112" s="387"/>
      <c r="H112" s="78"/>
      <c r="I112" s="212"/>
      <c r="J112" s="213"/>
      <c r="K112" s="214"/>
    </row>
    <row r="113" spans="1:11" ht="38.25" customHeight="1" x14ac:dyDescent="0.25">
      <c r="A113" s="181" t="s">
        <v>24</v>
      </c>
      <c r="B113" s="182"/>
      <c r="C113" s="183"/>
      <c r="D113" s="359">
        <v>1342.9</v>
      </c>
      <c r="E113" s="360"/>
      <c r="F113" s="361">
        <f>D113+H113</f>
        <v>1187</v>
      </c>
      <c r="G113" s="387"/>
      <c r="H113" s="78">
        <v>-155.9</v>
      </c>
      <c r="I113" s="212" t="s">
        <v>247</v>
      </c>
      <c r="J113" s="213"/>
      <c r="K113" s="214"/>
    </row>
    <row r="114" spans="1:11" ht="38.25" customHeight="1" x14ac:dyDescent="0.25">
      <c r="A114" s="197" t="s">
        <v>19</v>
      </c>
      <c r="B114" s="198"/>
      <c r="C114" s="199"/>
      <c r="D114" s="210">
        <v>0</v>
      </c>
      <c r="E114" s="211"/>
      <c r="F114" s="200">
        <f>D114+H114</f>
        <v>5548</v>
      </c>
      <c r="G114" s="201"/>
      <c r="H114" s="146">
        <f>H115</f>
        <v>5548</v>
      </c>
      <c r="I114" s="432"/>
      <c r="J114" s="438"/>
      <c r="K114" s="439"/>
    </row>
    <row r="115" spans="1:11" s="3" customFormat="1" ht="39.950000000000003" customHeight="1" x14ac:dyDescent="0.25">
      <c r="A115" s="181" t="s">
        <v>245</v>
      </c>
      <c r="B115" s="182"/>
      <c r="C115" s="183"/>
      <c r="D115" s="359">
        <v>0</v>
      </c>
      <c r="E115" s="360"/>
      <c r="F115" s="361">
        <f t="shared" ref="F115" si="7">D115+H115</f>
        <v>5548</v>
      </c>
      <c r="G115" s="362"/>
      <c r="H115" s="78">
        <v>5548</v>
      </c>
      <c r="I115" s="212" t="s">
        <v>154</v>
      </c>
      <c r="J115" s="213"/>
      <c r="K115" s="214"/>
    </row>
    <row r="116" spans="1:11" ht="18" customHeight="1" x14ac:dyDescent="0.25">
      <c r="A116" s="197" t="s">
        <v>20</v>
      </c>
      <c r="B116" s="198"/>
      <c r="C116" s="199"/>
      <c r="D116" s="210">
        <f>SUM(D117:E122)</f>
        <v>150811.6</v>
      </c>
      <c r="E116" s="211"/>
      <c r="F116" s="200">
        <f>D116+H116</f>
        <v>150811.6</v>
      </c>
      <c r="G116" s="201"/>
      <c r="H116" s="147">
        <f>SUM(H117:H122)</f>
        <v>0</v>
      </c>
      <c r="I116" s="208"/>
      <c r="J116" s="208"/>
      <c r="K116" s="208"/>
    </row>
    <row r="117" spans="1:11" s="3" customFormat="1" ht="16.5" customHeight="1" x14ac:dyDescent="0.25">
      <c r="A117" s="181" t="s">
        <v>71</v>
      </c>
      <c r="B117" s="182"/>
      <c r="C117" s="183"/>
      <c r="D117" s="359">
        <v>15000</v>
      </c>
      <c r="E117" s="360"/>
      <c r="F117" s="361">
        <f t="shared" ref="F117:F137" si="8">D117+H117</f>
        <v>15000</v>
      </c>
      <c r="G117" s="362"/>
      <c r="H117" s="130"/>
      <c r="I117" s="212"/>
      <c r="J117" s="213"/>
      <c r="K117" s="214"/>
    </row>
    <row r="118" spans="1:11" s="3" customFormat="1" ht="16.5" customHeight="1" x14ac:dyDescent="0.25">
      <c r="A118" s="181" t="s">
        <v>105</v>
      </c>
      <c r="B118" s="182"/>
      <c r="C118" s="183"/>
      <c r="D118" s="359">
        <v>10000</v>
      </c>
      <c r="E118" s="360"/>
      <c r="F118" s="361">
        <f t="shared" si="8"/>
        <v>10000</v>
      </c>
      <c r="G118" s="362"/>
      <c r="H118" s="114"/>
      <c r="I118" s="188"/>
      <c r="J118" s="189"/>
      <c r="K118" s="190"/>
    </row>
    <row r="119" spans="1:11" s="3" customFormat="1" ht="16.5" customHeight="1" x14ac:dyDescent="0.25">
      <c r="A119" s="181" t="s">
        <v>106</v>
      </c>
      <c r="B119" s="182"/>
      <c r="C119" s="183"/>
      <c r="D119" s="359">
        <v>0</v>
      </c>
      <c r="E119" s="360"/>
      <c r="F119" s="361">
        <f t="shared" si="8"/>
        <v>0</v>
      </c>
      <c r="G119" s="362"/>
      <c r="H119" s="115"/>
      <c r="I119" s="432"/>
      <c r="J119" s="438"/>
      <c r="K119" s="439"/>
    </row>
    <row r="120" spans="1:11" s="3" customFormat="1" ht="16.5" customHeight="1" x14ac:dyDescent="0.25">
      <c r="A120" s="181" t="s">
        <v>235</v>
      </c>
      <c r="B120" s="182"/>
      <c r="C120" s="183"/>
      <c r="D120" s="359">
        <v>105300</v>
      </c>
      <c r="E120" s="360"/>
      <c r="F120" s="361">
        <f t="shared" si="8"/>
        <v>105300</v>
      </c>
      <c r="G120" s="362"/>
      <c r="H120" s="80"/>
      <c r="I120" s="365"/>
      <c r="J120" s="366"/>
      <c r="K120" s="367"/>
    </row>
    <row r="121" spans="1:11" s="3" customFormat="1" ht="39.950000000000003" customHeight="1" x14ac:dyDescent="0.25">
      <c r="A121" s="181" t="s">
        <v>243</v>
      </c>
      <c r="B121" s="182"/>
      <c r="C121" s="183"/>
      <c r="D121" s="359">
        <v>18780</v>
      </c>
      <c r="E121" s="360"/>
      <c r="F121" s="361">
        <f t="shared" si="8"/>
        <v>18780</v>
      </c>
      <c r="G121" s="362"/>
      <c r="H121" s="78"/>
      <c r="I121" s="212"/>
      <c r="J121" s="213"/>
      <c r="K121" s="214"/>
    </row>
    <row r="122" spans="1:11" s="3" customFormat="1" ht="39.950000000000003" customHeight="1" x14ac:dyDescent="0.25">
      <c r="A122" s="181" t="s">
        <v>183</v>
      </c>
      <c r="B122" s="182"/>
      <c r="C122" s="183"/>
      <c r="D122" s="359">
        <v>1731.6</v>
      </c>
      <c r="E122" s="360"/>
      <c r="F122" s="361">
        <f t="shared" si="8"/>
        <v>1731.6</v>
      </c>
      <c r="G122" s="362"/>
      <c r="H122" s="78"/>
      <c r="I122" s="212"/>
      <c r="J122" s="213"/>
      <c r="K122" s="214"/>
    </row>
    <row r="123" spans="1:11" ht="16.5" customHeight="1" x14ac:dyDescent="0.25">
      <c r="A123" s="197" t="s">
        <v>58</v>
      </c>
      <c r="B123" s="198"/>
      <c r="C123" s="199"/>
      <c r="D123" s="210">
        <f>SUM(D124:E134)</f>
        <v>149008.46</v>
      </c>
      <c r="E123" s="211"/>
      <c r="F123" s="200">
        <f>D123+H123</f>
        <v>143616.35999999999</v>
      </c>
      <c r="G123" s="201"/>
      <c r="H123" s="147">
        <f>SUM(H124:H134)</f>
        <v>-5392.1</v>
      </c>
      <c r="I123" s="212"/>
      <c r="J123" s="213"/>
      <c r="K123" s="214"/>
    </row>
    <row r="124" spans="1:11" s="3" customFormat="1" ht="16.5" customHeight="1" x14ac:dyDescent="0.25">
      <c r="A124" s="181" t="s">
        <v>164</v>
      </c>
      <c r="B124" s="182"/>
      <c r="C124" s="183"/>
      <c r="D124" s="359">
        <v>4939.9799999999996</v>
      </c>
      <c r="E124" s="360"/>
      <c r="F124" s="361">
        <f t="shared" si="8"/>
        <v>4939.9799999999996</v>
      </c>
      <c r="G124" s="362"/>
      <c r="H124" s="80"/>
      <c r="I124" s="212"/>
      <c r="J124" s="213"/>
      <c r="K124" s="214"/>
    </row>
    <row r="125" spans="1:11" s="3" customFormat="1" ht="16.5" customHeight="1" x14ac:dyDescent="0.25">
      <c r="A125" s="181" t="s">
        <v>163</v>
      </c>
      <c r="B125" s="182"/>
      <c r="C125" s="183"/>
      <c r="D125" s="359">
        <v>6986.1</v>
      </c>
      <c r="E125" s="360"/>
      <c r="F125" s="361">
        <f t="shared" si="8"/>
        <v>6986.1</v>
      </c>
      <c r="G125" s="362"/>
      <c r="H125" s="80"/>
      <c r="I125" s="212"/>
      <c r="J125" s="213"/>
      <c r="K125" s="214"/>
    </row>
    <row r="126" spans="1:11" s="3" customFormat="1" ht="16.5" customHeight="1" x14ac:dyDescent="0.25">
      <c r="A126" s="181" t="s">
        <v>211</v>
      </c>
      <c r="B126" s="182"/>
      <c r="C126" s="183"/>
      <c r="D126" s="359">
        <v>3209</v>
      </c>
      <c r="E126" s="360"/>
      <c r="F126" s="361">
        <f t="shared" si="8"/>
        <v>3209</v>
      </c>
      <c r="G126" s="362"/>
      <c r="H126" s="80"/>
      <c r="I126" s="212"/>
      <c r="J126" s="213"/>
      <c r="K126" s="214"/>
    </row>
    <row r="127" spans="1:11" s="3" customFormat="1" ht="16.5" customHeight="1" x14ac:dyDescent="0.25">
      <c r="A127" s="181" t="s">
        <v>212</v>
      </c>
      <c r="B127" s="182"/>
      <c r="C127" s="183"/>
      <c r="D127" s="359">
        <v>3345</v>
      </c>
      <c r="E127" s="360"/>
      <c r="F127" s="361">
        <f t="shared" si="8"/>
        <v>3345</v>
      </c>
      <c r="G127" s="362"/>
      <c r="H127" s="80"/>
      <c r="I127" s="212"/>
      <c r="J127" s="213"/>
      <c r="K127" s="214"/>
    </row>
    <row r="128" spans="1:11" s="3" customFormat="1" ht="16.5" customHeight="1" x14ac:dyDescent="0.25">
      <c r="A128" s="181" t="s">
        <v>213</v>
      </c>
      <c r="B128" s="182"/>
      <c r="C128" s="183"/>
      <c r="D128" s="359">
        <v>4199</v>
      </c>
      <c r="E128" s="360"/>
      <c r="F128" s="361">
        <f t="shared" si="8"/>
        <v>4199</v>
      </c>
      <c r="G128" s="362"/>
      <c r="H128" s="80"/>
      <c r="I128" s="212"/>
      <c r="J128" s="213"/>
      <c r="K128" s="214"/>
    </row>
    <row r="129" spans="1:11" s="3" customFormat="1" ht="16.5" customHeight="1" x14ac:dyDescent="0.25">
      <c r="A129" s="181" t="s">
        <v>219</v>
      </c>
      <c r="B129" s="182"/>
      <c r="C129" s="183"/>
      <c r="D129" s="359">
        <v>62000</v>
      </c>
      <c r="E129" s="360"/>
      <c r="F129" s="361">
        <f t="shared" si="8"/>
        <v>62000</v>
      </c>
      <c r="G129" s="362"/>
      <c r="H129" s="80"/>
      <c r="I129" s="212"/>
      <c r="J129" s="213"/>
      <c r="K129" s="214"/>
    </row>
    <row r="130" spans="1:11" s="3" customFormat="1" ht="16.5" customHeight="1" x14ac:dyDescent="0.25">
      <c r="A130" s="181" t="s">
        <v>214</v>
      </c>
      <c r="B130" s="182"/>
      <c r="C130" s="183"/>
      <c r="D130" s="359">
        <v>14333.44</v>
      </c>
      <c r="E130" s="360"/>
      <c r="F130" s="361">
        <v>14333.44</v>
      </c>
      <c r="G130" s="362"/>
      <c r="H130" s="80"/>
      <c r="I130" s="212"/>
      <c r="J130" s="213"/>
      <c r="K130" s="214"/>
    </row>
    <row r="131" spans="1:11" s="3" customFormat="1" ht="16.5" customHeight="1" x14ac:dyDescent="0.25">
      <c r="A131" s="181" t="s">
        <v>224</v>
      </c>
      <c r="B131" s="182"/>
      <c r="C131" s="183"/>
      <c r="D131" s="359">
        <v>23275</v>
      </c>
      <c r="E131" s="360"/>
      <c r="F131" s="361">
        <f t="shared" ref="F131:F133" si="9">D131+H131</f>
        <v>23275</v>
      </c>
      <c r="G131" s="362"/>
      <c r="H131" s="80"/>
      <c r="I131" s="212"/>
      <c r="J131" s="213"/>
      <c r="K131" s="214"/>
    </row>
    <row r="132" spans="1:11" s="3" customFormat="1" ht="16.5" customHeight="1" x14ac:dyDescent="0.25">
      <c r="A132" s="181" t="s">
        <v>236</v>
      </c>
      <c r="B132" s="182"/>
      <c r="C132" s="183"/>
      <c r="D132" s="359">
        <v>9395.94</v>
      </c>
      <c r="E132" s="360"/>
      <c r="F132" s="361">
        <f t="shared" si="9"/>
        <v>9395.94</v>
      </c>
      <c r="G132" s="362"/>
      <c r="H132" s="80"/>
      <c r="I132" s="212"/>
      <c r="J132" s="213"/>
      <c r="K132" s="214"/>
    </row>
    <row r="133" spans="1:11" s="3" customFormat="1" ht="39.950000000000003" customHeight="1" x14ac:dyDescent="0.25">
      <c r="A133" s="181" t="s">
        <v>237</v>
      </c>
      <c r="B133" s="182"/>
      <c r="C133" s="183"/>
      <c r="D133" s="359">
        <v>17325</v>
      </c>
      <c r="E133" s="360"/>
      <c r="F133" s="361">
        <f t="shared" si="9"/>
        <v>0</v>
      </c>
      <c r="G133" s="362"/>
      <c r="H133" s="80">
        <v>-17325</v>
      </c>
      <c r="I133" s="432" t="s">
        <v>208</v>
      </c>
      <c r="J133" s="438"/>
      <c r="K133" s="439"/>
    </row>
    <row r="134" spans="1:11" s="3" customFormat="1" ht="39.950000000000003" customHeight="1" x14ac:dyDescent="0.25">
      <c r="A134" s="181" t="s">
        <v>244</v>
      </c>
      <c r="B134" s="182"/>
      <c r="C134" s="183"/>
      <c r="D134" s="359">
        <v>0</v>
      </c>
      <c r="E134" s="360"/>
      <c r="F134" s="361">
        <f t="shared" ref="F134" si="10">D134+H134</f>
        <v>11932.9</v>
      </c>
      <c r="G134" s="362"/>
      <c r="H134" s="80">
        <v>11932.9</v>
      </c>
      <c r="I134" s="212" t="s">
        <v>194</v>
      </c>
      <c r="J134" s="213"/>
      <c r="K134" s="214"/>
    </row>
    <row r="135" spans="1:11" s="33" customFormat="1" ht="30" customHeight="1" x14ac:dyDescent="0.25">
      <c r="A135" s="232" t="s">
        <v>36</v>
      </c>
      <c r="B135" s="243"/>
      <c r="C135" s="244"/>
      <c r="D135" s="210">
        <f>D136</f>
        <v>68000</v>
      </c>
      <c r="E135" s="235"/>
      <c r="F135" s="200">
        <f>F136</f>
        <v>68000</v>
      </c>
      <c r="G135" s="201"/>
      <c r="H135" s="146">
        <f>H136</f>
        <v>0</v>
      </c>
      <c r="I135" s="276"/>
      <c r="J135" s="277"/>
      <c r="K135" s="278"/>
    </row>
    <row r="136" spans="1:11" s="3" customFormat="1" ht="16.5" customHeight="1" x14ac:dyDescent="0.25">
      <c r="A136" s="181" t="s">
        <v>238</v>
      </c>
      <c r="B136" s="182"/>
      <c r="C136" s="183"/>
      <c r="D136" s="359">
        <v>68000</v>
      </c>
      <c r="E136" s="360"/>
      <c r="F136" s="361">
        <f>D136+H136</f>
        <v>68000</v>
      </c>
      <c r="G136" s="362"/>
      <c r="H136" s="78"/>
      <c r="I136" s="432"/>
      <c r="J136" s="438"/>
      <c r="K136" s="439"/>
    </row>
    <row r="137" spans="1:11" s="33" customFormat="1" ht="32.25" customHeight="1" x14ac:dyDescent="0.25">
      <c r="A137" s="232" t="s">
        <v>145</v>
      </c>
      <c r="B137" s="243"/>
      <c r="C137" s="244"/>
      <c r="D137" s="210">
        <f>D138</f>
        <v>65870.960000000006</v>
      </c>
      <c r="E137" s="235"/>
      <c r="F137" s="200">
        <f t="shared" si="8"/>
        <v>65870.960000000006</v>
      </c>
      <c r="G137" s="201"/>
      <c r="H137" s="146">
        <f>H138</f>
        <v>0</v>
      </c>
      <c r="I137" s="276"/>
      <c r="J137" s="277"/>
      <c r="K137" s="278"/>
    </row>
    <row r="138" spans="1:11" s="3" customFormat="1" ht="55.5" customHeight="1" x14ac:dyDescent="0.25">
      <c r="A138" s="205" t="s">
        <v>216</v>
      </c>
      <c r="B138" s="206"/>
      <c r="C138" s="207"/>
      <c r="D138" s="359">
        <v>65870.960000000006</v>
      </c>
      <c r="E138" s="360"/>
      <c r="F138" s="361">
        <f>D138+H138</f>
        <v>65870.960000000006</v>
      </c>
      <c r="G138" s="362"/>
      <c r="H138" s="78"/>
      <c r="I138" s="212"/>
      <c r="J138" s="213"/>
      <c r="K138" s="214"/>
    </row>
    <row r="139" spans="1:11" s="36" customFormat="1" ht="39" customHeight="1" x14ac:dyDescent="0.25">
      <c r="A139" s="252" t="s">
        <v>37</v>
      </c>
      <c r="B139" s="253"/>
      <c r="C139" s="254"/>
      <c r="D139" s="255">
        <f>SUM(D140:E144)</f>
        <v>64990</v>
      </c>
      <c r="E139" s="256"/>
      <c r="F139" s="210">
        <f t="shared" ref="F139:F144" si="11">D139+H139</f>
        <v>64990</v>
      </c>
      <c r="G139" s="235"/>
      <c r="H139" s="85">
        <f>SUM(H140:H144)</f>
        <v>0</v>
      </c>
      <c r="I139" s="202"/>
      <c r="J139" s="203"/>
      <c r="K139" s="204"/>
    </row>
    <row r="140" spans="1:11" s="36" customFormat="1" ht="16.5" customHeight="1" x14ac:dyDescent="0.25">
      <c r="A140" s="205" t="s">
        <v>140</v>
      </c>
      <c r="B140" s="206"/>
      <c r="C140" s="207"/>
      <c r="D140" s="359">
        <v>25200</v>
      </c>
      <c r="E140" s="368"/>
      <c r="F140" s="359">
        <f t="shared" si="11"/>
        <v>25200</v>
      </c>
      <c r="G140" s="360"/>
      <c r="H140" s="78"/>
      <c r="I140" s="335"/>
      <c r="J140" s="336"/>
      <c r="K140" s="337"/>
    </row>
    <row r="141" spans="1:11" s="36" customFormat="1" ht="16.5" customHeight="1" x14ac:dyDescent="0.25">
      <c r="A141" s="205" t="s">
        <v>141</v>
      </c>
      <c r="B141" s="237"/>
      <c r="C141" s="238"/>
      <c r="D141" s="359">
        <v>11760</v>
      </c>
      <c r="E141" s="368"/>
      <c r="F141" s="359">
        <f t="shared" si="11"/>
        <v>11760</v>
      </c>
      <c r="G141" s="360"/>
      <c r="H141" s="78"/>
      <c r="I141" s="369"/>
      <c r="J141" s="370"/>
      <c r="K141" s="371"/>
    </row>
    <row r="142" spans="1:11" s="36" customFormat="1" ht="16.5" customHeight="1" x14ac:dyDescent="0.25">
      <c r="A142" s="205" t="s">
        <v>142</v>
      </c>
      <c r="B142" s="206"/>
      <c r="C142" s="207"/>
      <c r="D142" s="359">
        <v>16800</v>
      </c>
      <c r="E142" s="368"/>
      <c r="F142" s="359">
        <f t="shared" si="11"/>
        <v>16800</v>
      </c>
      <c r="G142" s="360"/>
      <c r="H142" s="78"/>
      <c r="I142" s="369"/>
      <c r="J142" s="370"/>
      <c r="K142" s="371"/>
    </row>
    <row r="143" spans="1:11" s="36" customFormat="1" ht="16.5" customHeight="1" x14ac:dyDescent="0.25">
      <c r="A143" s="205" t="s">
        <v>143</v>
      </c>
      <c r="B143" s="206"/>
      <c r="C143" s="207"/>
      <c r="D143" s="359">
        <v>10080</v>
      </c>
      <c r="E143" s="368"/>
      <c r="F143" s="359">
        <f t="shared" si="11"/>
        <v>10080</v>
      </c>
      <c r="G143" s="360"/>
      <c r="H143" s="78"/>
      <c r="I143" s="369"/>
      <c r="J143" s="370"/>
      <c r="K143" s="371"/>
    </row>
    <row r="144" spans="1:11" s="36" customFormat="1" ht="16.5" customHeight="1" x14ac:dyDescent="0.25">
      <c r="A144" s="205" t="s">
        <v>144</v>
      </c>
      <c r="B144" s="206"/>
      <c r="C144" s="207"/>
      <c r="D144" s="359">
        <v>1150</v>
      </c>
      <c r="E144" s="368"/>
      <c r="F144" s="359">
        <f t="shared" si="11"/>
        <v>1150</v>
      </c>
      <c r="G144" s="360"/>
      <c r="H144" s="78"/>
      <c r="I144" s="372"/>
      <c r="J144" s="373"/>
      <c r="K144" s="374"/>
    </row>
    <row r="145" spans="1:11" x14ac:dyDescent="0.25">
      <c r="A145" s="229" t="s">
        <v>11</v>
      </c>
      <c r="B145" s="229"/>
      <c r="C145" s="229"/>
      <c r="D145" s="375">
        <f>D109+D110+D111+D114+D116+D123+D135+D137+D139</f>
        <v>1148331.5699999998</v>
      </c>
      <c r="E145" s="376"/>
      <c r="F145" s="377">
        <f>F109+F110+F111+F114+F116+F123+F135+F137+F139</f>
        <v>1148331.5699999998</v>
      </c>
      <c r="G145" s="378"/>
      <c r="H145" s="149">
        <f>H109+H110+H111+H114+H116+H123+H135+H137+H139</f>
        <v>0</v>
      </c>
      <c r="I145" s="208"/>
      <c r="J145" s="208"/>
      <c r="K145" s="208"/>
    </row>
    <row r="146" spans="1:11" ht="12" customHeight="1" x14ac:dyDescent="0.25">
      <c r="A146" s="154"/>
      <c r="B146" s="154"/>
      <c r="C146" s="154"/>
      <c r="D146" s="49"/>
      <c r="E146" s="49"/>
      <c r="F146" s="154"/>
      <c r="G146" s="154"/>
      <c r="H146" s="154"/>
      <c r="I146" s="154"/>
      <c r="J146" s="154"/>
      <c r="K146" s="154"/>
    </row>
    <row r="147" spans="1:11" x14ac:dyDescent="0.25">
      <c r="A147" s="325" t="s">
        <v>47</v>
      </c>
      <c r="B147" s="325"/>
      <c r="C147" s="325"/>
      <c r="D147" s="325"/>
      <c r="E147" s="325"/>
      <c r="F147" s="325"/>
      <c r="G147" s="325"/>
      <c r="H147" s="325"/>
      <c r="I147" s="325"/>
      <c r="J147" s="325"/>
      <c r="K147" s="325"/>
    </row>
    <row r="148" spans="1:11" ht="8.25" customHeight="1" x14ac:dyDescent="0.25">
      <c r="A148" s="390"/>
      <c r="B148" s="390"/>
      <c r="C148" s="390"/>
      <c r="D148" s="390"/>
      <c r="E148" s="390"/>
      <c r="F148" s="390"/>
      <c r="G148" s="390"/>
      <c r="H148" s="390"/>
      <c r="I148" s="390"/>
      <c r="J148" s="390"/>
      <c r="K148" s="390"/>
    </row>
    <row r="149" spans="1:11" ht="15" customHeight="1" x14ac:dyDescent="0.25">
      <c r="A149" s="208"/>
      <c r="B149" s="208"/>
      <c r="C149" s="208"/>
      <c r="D149" s="247" t="s">
        <v>5</v>
      </c>
      <c r="E149" s="247"/>
      <c r="F149" s="248" t="s">
        <v>6</v>
      </c>
      <c r="G149" s="248"/>
      <c r="H149" s="155" t="s">
        <v>14</v>
      </c>
      <c r="I149" s="249" t="s">
        <v>13</v>
      </c>
      <c r="J149" s="250"/>
      <c r="K149" s="251"/>
    </row>
    <row r="150" spans="1:11" s="33" customFormat="1" ht="18" customHeight="1" x14ac:dyDescent="0.25">
      <c r="A150" s="197" t="s">
        <v>19</v>
      </c>
      <c r="B150" s="198"/>
      <c r="C150" s="199"/>
      <c r="D150" s="210">
        <f>SUM(D151:E160)</f>
        <v>3573243.09</v>
      </c>
      <c r="E150" s="211"/>
      <c r="F150" s="200">
        <f>SUM(F151:G160)</f>
        <v>3573243.09</v>
      </c>
      <c r="G150" s="201"/>
      <c r="H150" s="101">
        <f>SUM(H151:H160)</f>
        <v>0</v>
      </c>
      <c r="I150" s="194"/>
      <c r="J150" s="195"/>
      <c r="K150" s="196"/>
    </row>
    <row r="151" spans="1:11" s="33" customFormat="1" ht="16.5" customHeight="1" x14ac:dyDescent="0.25">
      <c r="A151" s="181" t="s">
        <v>107</v>
      </c>
      <c r="B151" s="266"/>
      <c r="C151" s="267"/>
      <c r="D151" s="359">
        <v>99743</v>
      </c>
      <c r="E151" s="368"/>
      <c r="F151" s="361">
        <f>D151+H151</f>
        <v>99743</v>
      </c>
      <c r="G151" s="362"/>
      <c r="H151" s="100"/>
      <c r="I151" s="261"/>
      <c r="J151" s="262"/>
      <c r="K151" s="263"/>
    </row>
    <row r="152" spans="1:11" s="33" customFormat="1" ht="30" customHeight="1" x14ac:dyDescent="0.25">
      <c r="A152" s="181" t="s">
        <v>108</v>
      </c>
      <c r="B152" s="191"/>
      <c r="C152" s="192"/>
      <c r="D152" s="359">
        <v>50614</v>
      </c>
      <c r="E152" s="360"/>
      <c r="F152" s="361">
        <f t="shared" ref="F152:F160" si="12">D152+H152</f>
        <v>50614</v>
      </c>
      <c r="G152" s="362"/>
      <c r="H152" s="100"/>
      <c r="I152" s="194"/>
      <c r="J152" s="195"/>
      <c r="K152" s="196"/>
    </row>
    <row r="153" spans="1:11" s="33" customFormat="1" ht="30" customHeight="1" x14ac:dyDescent="0.25">
      <c r="A153" s="181" t="s">
        <v>109</v>
      </c>
      <c r="B153" s="191"/>
      <c r="C153" s="192"/>
      <c r="D153" s="359">
        <v>99900</v>
      </c>
      <c r="E153" s="360"/>
      <c r="F153" s="361">
        <f t="shared" si="12"/>
        <v>99900</v>
      </c>
      <c r="G153" s="362"/>
      <c r="H153" s="100"/>
      <c r="I153" s="194"/>
      <c r="J153" s="195"/>
      <c r="K153" s="196"/>
    </row>
    <row r="154" spans="1:11" s="33" customFormat="1" ht="30" customHeight="1" x14ac:dyDescent="0.25">
      <c r="A154" s="181" t="s">
        <v>70</v>
      </c>
      <c r="B154" s="191"/>
      <c r="C154" s="192"/>
      <c r="D154" s="359">
        <v>99743</v>
      </c>
      <c r="E154" s="360"/>
      <c r="F154" s="361">
        <f t="shared" si="12"/>
        <v>99743</v>
      </c>
      <c r="G154" s="362"/>
      <c r="H154" s="100"/>
      <c r="I154" s="194"/>
      <c r="J154" s="195"/>
      <c r="K154" s="196"/>
    </row>
    <row r="155" spans="1:11" s="33" customFormat="1" ht="16.5" customHeight="1" x14ac:dyDescent="0.25">
      <c r="A155" s="181" t="s">
        <v>117</v>
      </c>
      <c r="B155" s="191"/>
      <c r="C155" s="192"/>
      <c r="D155" s="359">
        <v>1490722.86</v>
      </c>
      <c r="E155" s="360"/>
      <c r="F155" s="361">
        <f t="shared" si="12"/>
        <v>1490722.86</v>
      </c>
      <c r="G155" s="362"/>
      <c r="H155" s="100"/>
      <c r="I155" s="194"/>
      <c r="J155" s="195"/>
      <c r="K155" s="196"/>
    </row>
    <row r="156" spans="1:11" s="33" customFormat="1" ht="16.5" customHeight="1" x14ac:dyDescent="0.25">
      <c r="A156" s="181" t="s">
        <v>175</v>
      </c>
      <c r="B156" s="191"/>
      <c r="C156" s="192"/>
      <c r="D156" s="359">
        <v>292326.78999999998</v>
      </c>
      <c r="E156" s="360"/>
      <c r="F156" s="361">
        <f t="shared" si="12"/>
        <v>292326.78999999998</v>
      </c>
      <c r="G156" s="362"/>
      <c r="H156" s="100"/>
      <c r="I156" s="194"/>
      <c r="J156" s="195"/>
      <c r="K156" s="196"/>
    </row>
    <row r="157" spans="1:11" s="33" customFormat="1" ht="30" customHeight="1" x14ac:dyDescent="0.25">
      <c r="A157" s="181" t="s">
        <v>176</v>
      </c>
      <c r="B157" s="191"/>
      <c r="C157" s="192"/>
      <c r="D157" s="359">
        <v>599946.93000000005</v>
      </c>
      <c r="E157" s="360"/>
      <c r="F157" s="361">
        <f t="shared" si="12"/>
        <v>599946.93000000005</v>
      </c>
      <c r="G157" s="362"/>
      <c r="H157" s="100"/>
      <c r="I157" s="194"/>
      <c r="J157" s="195"/>
      <c r="K157" s="196"/>
    </row>
    <row r="158" spans="1:11" s="33" customFormat="1" ht="30" customHeight="1" x14ac:dyDescent="0.25">
      <c r="A158" s="181" t="s">
        <v>177</v>
      </c>
      <c r="B158" s="191"/>
      <c r="C158" s="192"/>
      <c r="D158" s="359">
        <v>599446.51</v>
      </c>
      <c r="E158" s="360"/>
      <c r="F158" s="361">
        <f t="shared" si="12"/>
        <v>599446.51</v>
      </c>
      <c r="G158" s="362"/>
      <c r="H158" s="100"/>
      <c r="I158" s="194"/>
      <c r="J158" s="195"/>
      <c r="K158" s="196"/>
    </row>
    <row r="159" spans="1:11" s="33" customFormat="1" ht="16.5" customHeight="1" x14ac:dyDescent="0.25">
      <c r="A159" s="181" t="s">
        <v>189</v>
      </c>
      <c r="B159" s="191"/>
      <c r="C159" s="192"/>
      <c r="D159" s="359">
        <v>200000</v>
      </c>
      <c r="E159" s="360"/>
      <c r="F159" s="361">
        <f t="shared" si="12"/>
        <v>200000</v>
      </c>
      <c r="G159" s="362"/>
      <c r="H159" s="100"/>
      <c r="I159" s="261"/>
      <c r="J159" s="436"/>
      <c r="K159" s="437"/>
    </row>
    <row r="160" spans="1:11" s="33" customFormat="1" ht="16.5" customHeight="1" x14ac:dyDescent="0.25">
      <c r="A160" s="181" t="s">
        <v>190</v>
      </c>
      <c r="B160" s="191"/>
      <c r="C160" s="192"/>
      <c r="D160" s="359">
        <v>40800</v>
      </c>
      <c r="E160" s="360"/>
      <c r="F160" s="361">
        <f t="shared" si="12"/>
        <v>40800</v>
      </c>
      <c r="G160" s="362"/>
      <c r="H160" s="100"/>
      <c r="I160" s="414"/>
      <c r="J160" s="410"/>
      <c r="K160" s="411"/>
    </row>
    <row r="161" spans="1:11" x14ac:dyDescent="0.25">
      <c r="A161" s="229" t="s">
        <v>11</v>
      </c>
      <c r="B161" s="229"/>
      <c r="C161" s="229"/>
      <c r="D161" s="230">
        <f>D150</f>
        <v>3573243.09</v>
      </c>
      <c r="E161" s="231"/>
      <c r="F161" s="264">
        <f>F150</f>
        <v>3573243.09</v>
      </c>
      <c r="G161" s="265"/>
      <c r="H161" s="155">
        <f>SUM(H151:H160)</f>
        <v>0</v>
      </c>
      <c r="I161" s="423"/>
      <c r="J161" s="424"/>
      <c r="K161" s="425"/>
    </row>
    <row r="162" spans="1:11" ht="45" customHeight="1" x14ac:dyDescent="0.25">
      <c r="A162" s="446" t="s">
        <v>27</v>
      </c>
      <c r="B162" s="446"/>
      <c r="C162" s="446"/>
      <c r="D162" s="446"/>
      <c r="E162" s="446"/>
      <c r="F162" s="446"/>
      <c r="G162" s="446"/>
      <c r="H162" s="446"/>
      <c r="I162" s="446"/>
      <c r="J162" s="446"/>
      <c r="K162" s="446"/>
    </row>
    <row r="163" spans="1:11" ht="30.75" customHeight="1" x14ac:dyDescent="0.25">
      <c r="A163" s="260" t="s">
        <v>126</v>
      </c>
      <c r="B163" s="260"/>
      <c r="C163" s="260"/>
      <c r="D163" s="260"/>
      <c r="E163" s="260"/>
      <c r="F163" s="260"/>
      <c r="G163" s="260"/>
      <c r="H163" s="260"/>
      <c r="I163" s="260"/>
      <c r="J163" s="260"/>
      <c r="K163" s="260"/>
    </row>
    <row r="164" spans="1:11" ht="20.25" customHeight="1" x14ac:dyDescent="0.25">
      <c r="A164" s="154"/>
      <c r="B164" s="154"/>
      <c r="C164" s="154"/>
      <c r="D164" s="49"/>
      <c r="E164" s="49"/>
      <c r="F164" s="154"/>
      <c r="G164" s="154"/>
      <c r="H164" s="154"/>
      <c r="I164" s="154"/>
      <c r="J164" s="154"/>
      <c r="K164" s="154"/>
    </row>
    <row r="165" spans="1:11" ht="117.75" customHeight="1" x14ac:dyDescent="0.25">
      <c r="A165" s="260" t="s">
        <v>127</v>
      </c>
      <c r="B165" s="260"/>
      <c r="C165" s="260"/>
      <c r="D165" s="260"/>
      <c r="E165" s="260"/>
      <c r="F165" s="260"/>
      <c r="G165" s="260"/>
      <c r="H165" s="260"/>
      <c r="I165" s="260"/>
      <c r="J165" s="260"/>
      <c r="K165" s="260"/>
    </row>
    <row r="166" spans="1:11" x14ac:dyDescent="0.25">
      <c r="A166" s="269"/>
      <c r="B166" s="269"/>
      <c r="C166" s="269"/>
      <c r="D166" s="269"/>
      <c r="E166" s="269"/>
      <c r="F166" s="269"/>
      <c r="G166" s="269"/>
      <c r="H166" s="269"/>
      <c r="I166" s="269"/>
      <c r="J166" s="269"/>
      <c r="K166" s="269"/>
    </row>
    <row r="167" spans="1:11" x14ac:dyDescent="0.25">
      <c r="A167" s="269"/>
      <c r="B167" s="269"/>
      <c r="C167" s="269"/>
      <c r="D167" s="269"/>
      <c r="E167" s="269"/>
      <c r="F167" s="269"/>
      <c r="G167" s="269"/>
      <c r="H167" s="269"/>
      <c r="I167" s="269"/>
      <c r="J167" s="269"/>
      <c r="K167" s="269"/>
    </row>
    <row r="168" spans="1:11" x14ac:dyDescent="0.25">
      <c r="A168" s="269"/>
      <c r="B168" s="269"/>
      <c r="C168" s="269"/>
      <c r="D168" s="269"/>
      <c r="E168" s="269"/>
      <c r="F168" s="269"/>
      <c r="G168" s="269"/>
      <c r="H168" s="269"/>
      <c r="I168" s="269"/>
      <c r="J168" s="269"/>
      <c r="K168" s="269"/>
    </row>
    <row r="169" spans="1:11" x14ac:dyDescent="0.25">
      <c r="A169" s="269"/>
      <c r="B169" s="269"/>
      <c r="C169" s="269"/>
      <c r="D169" s="269"/>
      <c r="E169" s="269"/>
      <c r="F169" s="269"/>
      <c r="G169" s="269"/>
      <c r="H169" s="269"/>
      <c r="I169" s="269"/>
      <c r="J169" s="269"/>
      <c r="K169" s="269"/>
    </row>
    <row r="170" spans="1:11" x14ac:dyDescent="0.25">
      <c r="A170" s="269"/>
      <c r="B170" s="269"/>
      <c r="C170" s="269"/>
      <c r="D170" s="269"/>
      <c r="E170" s="269"/>
      <c r="F170" s="269"/>
      <c r="G170" s="269"/>
      <c r="H170" s="269"/>
      <c r="I170" s="269"/>
      <c r="J170" s="269"/>
      <c r="K170" s="269"/>
    </row>
    <row r="171" spans="1:11" x14ac:dyDescent="0.25">
      <c r="A171" s="269"/>
      <c r="B171" s="269"/>
      <c r="C171" s="269"/>
      <c r="D171" s="269"/>
      <c r="E171" s="269"/>
      <c r="F171" s="269"/>
      <c r="G171" s="269"/>
      <c r="H171" s="269"/>
      <c r="I171" s="269"/>
      <c r="J171" s="269"/>
      <c r="K171" s="269"/>
    </row>
    <row r="172" spans="1:11" x14ac:dyDescent="0.25">
      <c r="A172" s="269"/>
      <c r="B172" s="269"/>
      <c r="C172" s="269"/>
      <c r="D172" s="269"/>
      <c r="E172" s="269"/>
      <c r="F172" s="269"/>
      <c r="G172" s="269"/>
      <c r="H172" s="269"/>
      <c r="I172" s="269"/>
      <c r="J172" s="269"/>
      <c r="K172" s="269"/>
    </row>
    <row r="173" spans="1:11" x14ac:dyDescent="0.25">
      <c r="A173" s="269"/>
      <c r="B173" s="269"/>
      <c r="C173" s="269"/>
      <c r="D173" s="269"/>
      <c r="E173" s="269"/>
      <c r="F173" s="269"/>
      <c r="G173" s="269"/>
      <c r="H173" s="269"/>
      <c r="I173" s="269"/>
      <c r="J173" s="269"/>
      <c r="K173" s="269"/>
    </row>
    <row r="174" spans="1:11" x14ac:dyDescent="0.25">
      <c r="A174" s="269"/>
      <c r="B174" s="269"/>
      <c r="C174" s="269"/>
      <c r="D174" s="269"/>
      <c r="E174" s="269"/>
      <c r="F174" s="269"/>
      <c r="G174" s="269"/>
      <c r="H174" s="269"/>
      <c r="I174" s="269"/>
      <c r="J174" s="269"/>
      <c r="K174" s="269"/>
    </row>
  </sheetData>
  <mergeCells count="555">
    <mergeCell ref="A171:K171"/>
    <mergeCell ref="A172:K172"/>
    <mergeCell ref="A173:K173"/>
    <mergeCell ref="A174:K174"/>
    <mergeCell ref="A134:C134"/>
    <mergeCell ref="D134:E134"/>
    <mergeCell ref="F134:G134"/>
    <mergeCell ref="I134:K134"/>
    <mergeCell ref="A163:K163"/>
    <mergeCell ref="A162:K162"/>
    <mergeCell ref="A165:K165"/>
    <mergeCell ref="A166:K166"/>
    <mergeCell ref="A167:K167"/>
    <mergeCell ref="A168:K168"/>
    <mergeCell ref="A169:K169"/>
    <mergeCell ref="A170:K170"/>
    <mergeCell ref="A161:C161"/>
    <mergeCell ref="D161:E161"/>
    <mergeCell ref="F161:G161"/>
    <mergeCell ref="I161:K161"/>
    <mergeCell ref="A159:C159"/>
    <mergeCell ref="D159:E159"/>
    <mergeCell ref="F159:G159"/>
    <mergeCell ref="I159:K159"/>
    <mergeCell ref="A160:C160"/>
    <mergeCell ref="D160:E160"/>
    <mergeCell ref="F160:G160"/>
    <mergeCell ref="I160:K160"/>
    <mergeCell ref="A157:C157"/>
    <mergeCell ref="D157:E157"/>
    <mergeCell ref="F157:G157"/>
    <mergeCell ref="I157:K157"/>
    <mergeCell ref="A158:C158"/>
    <mergeCell ref="D158:E158"/>
    <mergeCell ref="F158:G158"/>
    <mergeCell ref="I158:K158"/>
    <mergeCell ref="A155:C155"/>
    <mergeCell ref="D155:E155"/>
    <mergeCell ref="F155:G155"/>
    <mergeCell ref="I155:K155"/>
    <mergeCell ref="A156:C156"/>
    <mergeCell ref="D156:E156"/>
    <mergeCell ref="F156:G156"/>
    <mergeCell ref="I156:K156"/>
    <mergeCell ref="A153:C153"/>
    <mergeCell ref="D153:E153"/>
    <mergeCell ref="F153:G153"/>
    <mergeCell ref="I153:K153"/>
    <mergeCell ref="A154:C154"/>
    <mergeCell ref="D154:E154"/>
    <mergeCell ref="F154:G154"/>
    <mergeCell ref="I154:K154"/>
    <mergeCell ref="A151:C151"/>
    <mergeCell ref="D151:E151"/>
    <mergeCell ref="F151:G151"/>
    <mergeCell ref="I151:K151"/>
    <mergeCell ref="A152:C152"/>
    <mergeCell ref="D152:E152"/>
    <mergeCell ref="F152:G152"/>
    <mergeCell ref="I152:K152"/>
    <mergeCell ref="A149:C149"/>
    <mergeCell ref="D149:E149"/>
    <mergeCell ref="F149:G149"/>
    <mergeCell ref="I149:K149"/>
    <mergeCell ref="A150:C150"/>
    <mergeCell ref="D150:E150"/>
    <mergeCell ref="F150:G150"/>
    <mergeCell ref="I150:K150"/>
    <mergeCell ref="A145:C145"/>
    <mergeCell ref="D145:E145"/>
    <mergeCell ref="F145:G145"/>
    <mergeCell ref="I145:K145"/>
    <mergeCell ref="A148:K148"/>
    <mergeCell ref="A147:K147"/>
    <mergeCell ref="I140:K144"/>
    <mergeCell ref="A141:C141"/>
    <mergeCell ref="D141:E141"/>
    <mergeCell ref="F141:G141"/>
    <mergeCell ref="A142:C142"/>
    <mergeCell ref="D142:E142"/>
    <mergeCell ref="F142:G142"/>
    <mergeCell ref="A144:C144"/>
    <mergeCell ref="D144:E144"/>
    <mergeCell ref="F144:G144"/>
    <mergeCell ref="A138:C138"/>
    <mergeCell ref="D138:E138"/>
    <mergeCell ref="F138:G138"/>
    <mergeCell ref="I138:K138"/>
    <mergeCell ref="A139:C139"/>
    <mergeCell ref="D139:E139"/>
    <mergeCell ref="F139:G139"/>
    <mergeCell ref="I139:K139"/>
    <mergeCell ref="A143:C143"/>
    <mergeCell ref="D143:E143"/>
    <mergeCell ref="F143:G143"/>
    <mergeCell ref="A140:C140"/>
    <mergeCell ref="D140:E140"/>
    <mergeCell ref="F140:G140"/>
    <mergeCell ref="A136:C136"/>
    <mergeCell ref="D136:E136"/>
    <mergeCell ref="F136:G136"/>
    <mergeCell ref="I136:K136"/>
    <mergeCell ref="A137:C137"/>
    <mergeCell ref="D137:E137"/>
    <mergeCell ref="F137:G137"/>
    <mergeCell ref="I137:K137"/>
    <mergeCell ref="A133:C133"/>
    <mergeCell ref="D133:E133"/>
    <mergeCell ref="F133:G133"/>
    <mergeCell ref="I133:K133"/>
    <mergeCell ref="A135:C135"/>
    <mergeCell ref="D135:E135"/>
    <mergeCell ref="F135:G135"/>
    <mergeCell ref="I135:K135"/>
    <mergeCell ref="A131:C131"/>
    <mergeCell ref="D131:E131"/>
    <mergeCell ref="F131:G131"/>
    <mergeCell ref="I131:K131"/>
    <mergeCell ref="A132:C132"/>
    <mergeCell ref="D132:E132"/>
    <mergeCell ref="F132:G132"/>
    <mergeCell ref="I132:K132"/>
    <mergeCell ref="A129:C129"/>
    <mergeCell ref="D129:E129"/>
    <mergeCell ref="F129:G129"/>
    <mergeCell ref="I129:K129"/>
    <mergeCell ref="A130:C130"/>
    <mergeCell ref="D130:E130"/>
    <mergeCell ref="F130:G130"/>
    <mergeCell ref="I130:K130"/>
    <mergeCell ref="A127:C127"/>
    <mergeCell ref="D127:E127"/>
    <mergeCell ref="F127:G127"/>
    <mergeCell ref="I127:K127"/>
    <mergeCell ref="A128:C128"/>
    <mergeCell ref="D128:E128"/>
    <mergeCell ref="F128:G128"/>
    <mergeCell ref="I128:K128"/>
    <mergeCell ref="A125:C125"/>
    <mergeCell ref="D125:E125"/>
    <mergeCell ref="F125:G125"/>
    <mergeCell ref="I125:K125"/>
    <mergeCell ref="A126:C126"/>
    <mergeCell ref="D126:E126"/>
    <mergeCell ref="F126:G126"/>
    <mergeCell ref="I126:K126"/>
    <mergeCell ref="A123:C123"/>
    <mergeCell ref="D123:E123"/>
    <mergeCell ref="F123:G123"/>
    <mergeCell ref="I123:K123"/>
    <mergeCell ref="A124:C124"/>
    <mergeCell ref="D124:E124"/>
    <mergeCell ref="F124:G124"/>
    <mergeCell ref="I124:K124"/>
    <mergeCell ref="A121:C121"/>
    <mergeCell ref="D121:E121"/>
    <mergeCell ref="F121:G121"/>
    <mergeCell ref="I121:K121"/>
    <mergeCell ref="A122:C122"/>
    <mergeCell ref="D122:E122"/>
    <mergeCell ref="F122:G122"/>
    <mergeCell ref="I122:K122"/>
    <mergeCell ref="A119:C119"/>
    <mergeCell ref="D119:E119"/>
    <mergeCell ref="F119:G119"/>
    <mergeCell ref="I119:K119"/>
    <mergeCell ref="A120:C120"/>
    <mergeCell ref="D120:E120"/>
    <mergeCell ref="F120:G120"/>
    <mergeCell ref="I120:K120"/>
    <mergeCell ref="A117:C117"/>
    <mergeCell ref="D117:E117"/>
    <mergeCell ref="F117:G117"/>
    <mergeCell ref="I117:K117"/>
    <mergeCell ref="A118:C118"/>
    <mergeCell ref="D118:E118"/>
    <mergeCell ref="F118:G118"/>
    <mergeCell ref="I118:K118"/>
    <mergeCell ref="A114:C114"/>
    <mergeCell ref="D114:E114"/>
    <mergeCell ref="F114:G114"/>
    <mergeCell ref="I114:K114"/>
    <mergeCell ref="A116:C116"/>
    <mergeCell ref="D116:E116"/>
    <mergeCell ref="F116:G116"/>
    <mergeCell ref="I116:K116"/>
    <mergeCell ref="A115:C115"/>
    <mergeCell ref="D115:E115"/>
    <mergeCell ref="F115:G115"/>
    <mergeCell ref="I115:K115"/>
    <mergeCell ref="A112:C112"/>
    <mergeCell ref="D112:E112"/>
    <mergeCell ref="F112:G112"/>
    <mergeCell ref="I112:K112"/>
    <mergeCell ref="A113:C113"/>
    <mergeCell ref="D113:E113"/>
    <mergeCell ref="F113:G113"/>
    <mergeCell ref="I113:K113"/>
    <mergeCell ref="D110:E110"/>
    <mergeCell ref="F110:G110"/>
    <mergeCell ref="A111:C111"/>
    <mergeCell ref="D111:E111"/>
    <mergeCell ref="F111:G111"/>
    <mergeCell ref="I111:K111"/>
    <mergeCell ref="A106:K106"/>
    <mergeCell ref="A108:C108"/>
    <mergeCell ref="D108:E108"/>
    <mergeCell ref="F108:G108"/>
    <mergeCell ref="I108:K108"/>
    <mergeCell ref="A109:C109"/>
    <mergeCell ref="D109:E109"/>
    <mergeCell ref="F109:G109"/>
    <mergeCell ref="I109:K110"/>
    <mergeCell ref="A110:C110"/>
    <mergeCell ref="A102:C102"/>
    <mergeCell ref="D102:E102"/>
    <mergeCell ref="F102:G102"/>
    <mergeCell ref="I102:K102"/>
    <mergeCell ref="A103:C103"/>
    <mergeCell ref="D103:E103"/>
    <mergeCell ref="F103:G103"/>
    <mergeCell ref="I103:K103"/>
    <mergeCell ref="A100:C100"/>
    <mergeCell ref="D100:E100"/>
    <mergeCell ref="F100:G100"/>
    <mergeCell ref="I100:K100"/>
    <mergeCell ref="A101:C101"/>
    <mergeCell ref="D101:E101"/>
    <mergeCell ref="F101:G101"/>
    <mergeCell ref="I101:K101"/>
    <mergeCell ref="A98:C98"/>
    <mergeCell ref="D98:E98"/>
    <mergeCell ref="F98:G98"/>
    <mergeCell ref="I98:K98"/>
    <mergeCell ref="A99:C99"/>
    <mergeCell ref="D99:E99"/>
    <mergeCell ref="F99:G99"/>
    <mergeCell ref="I99:K99"/>
    <mergeCell ref="A96:C96"/>
    <mergeCell ref="D96:E96"/>
    <mergeCell ref="F96:G96"/>
    <mergeCell ref="I96:K96"/>
    <mergeCell ref="A97:C97"/>
    <mergeCell ref="D97:E97"/>
    <mergeCell ref="F97:G97"/>
    <mergeCell ref="I97:K97"/>
    <mergeCell ref="A94:C94"/>
    <mergeCell ref="D94:E94"/>
    <mergeCell ref="F94:G94"/>
    <mergeCell ref="I94:K94"/>
    <mergeCell ref="A95:C95"/>
    <mergeCell ref="D95:E95"/>
    <mergeCell ref="F95:G95"/>
    <mergeCell ref="I95:K95"/>
    <mergeCell ref="A92:C92"/>
    <mergeCell ref="D92:E92"/>
    <mergeCell ref="F92:G92"/>
    <mergeCell ref="I92:K92"/>
    <mergeCell ref="A93:C93"/>
    <mergeCell ref="D93:E93"/>
    <mergeCell ref="F93:G93"/>
    <mergeCell ref="I93:K93"/>
    <mergeCell ref="A90:C90"/>
    <mergeCell ref="D90:E90"/>
    <mergeCell ref="F90:G90"/>
    <mergeCell ref="I90:K90"/>
    <mergeCell ref="A91:C91"/>
    <mergeCell ref="D91:E91"/>
    <mergeCell ref="F91:G91"/>
    <mergeCell ref="I91:K91"/>
    <mergeCell ref="A88:C88"/>
    <mergeCell ref="D88:E88"/>
    <mergeCell ref="F88:G88"/>
    <mergeCell ref="I88:K88"/>
    <mergeCell ref="A89:C89"/>
    <mergeCell ref="D89:E89"/>
    <mergeCell ref="F89:G89"/>
    <mergeCell ref="I89:K89"/>
    <mergeCell ref="A86:C86"/>
    <mergeCell ref="D86:E86"/>
    <mergeCell ref="F86:G86"/>
    <mergeCell ref="I86:K86"/>
    <mergeCell ref="A87:C87"/>
    <mergeCell ref="D87:E87"/>
    <mergeCell ref="F87:G87"/>
    <mergeCell ref="I87:K87"/>
    <mergeCell ref="A84:C84"/>
    <mergeCell ref="D84:E84"/>
    <mergeCell ref="F84:G84"/>
    <mergeCell ref="I84:K84"/>
    <mergeCell ref="A85:C85"/>
    <mergeCell ref="D85:E85"/>
    <mergeCell ref="F85:G85"/>
    <mergeCell ref="I85:K85"/>
    <mergeCell ref="A82:C82"/>
    <mergeCell ref="D82:E82"/>
    <mergeCell ref="F82:G82"/>
    <mergeCell ref="I82:K82"/>
    <mergeCell ref="A83:C83"/>
    <mergeCell ref="D83:E83"/>
    <mergeCell ref="F83:G83"/>
    <mergeCell ref="I83:K83"/>
    <mergeCell ref="A80:C80"/>
    <mergeCell ref="D80:E80"/>
    <mergeCell ref="F80:G80"/>
    <mergeCell ref="I80:K80"/>
    <mergeCell ref="A81:C81"/>
    <mergeCell ref="D81:E81"/>
    <mergeCell ref="F81:G81"/>
    <mergeCell ref="I81:K81"/>
    <mergeCell ref="A78:C78"/>
    <mergeCell ref="D78:E78"/>
    <mergeCell ref="F78:G78"/>
    <mergeCell ref="I78:K78"/>
    <mergeCell ref="A79:C79"/>
    <mergeCell ref="D79:E79"/>
    <mergeCell ref="F79:G79"/>
    <mergeCell ref="I79:K79"/>
    <mergeCell ref="A76:C76"/>
    <mergeCell ref="D76:E76"/>
    <mergeCell ref="F76:G76"/>
    <mergeCell ref="I76:K76"/>
    <mergeCell ref="A77:C77"/>
    <mergeCell ref="D77:E77"/>
    <mergeCell ref="F77:G77"/>
    <mergeCell ref="I77:K77"/>
    <mergeCell ref="A74:C74"/>
    <mergeCell ref="D74:E74"/>
    <mergeCell ref="F74:G74"/>
    <mergeCell ref="I74:K74"/>
    <mergeCell ref="A75:C75"/>
    <mergeCell ref="D75:E75"/>
    <mergeCell ref="F75:G75"/>
    <mergeCell ref="I75:K75"/>
    <mergeCell ref="A72:C72"/>
    <mergeCell ref="D72:E72"/>
    <mergeCell ref="F72:G72"/>
    <mergeCell ref="I72:K72"/>
    <mergeCell ref="A73:C73"/>
    <mergeCell ref="D73:E73"/>
    <mergeCell ref="F73:G73"/>
    <mergeCell ref="I73:K73"/>
    <mergeCell ref="A70:C70"/>
    <mergeCell ref="D70:E70"/>
    <mergeCell ref="F70:G70"/>
    <mergeCell ref="I70:K70"/>
    <mergeCell ref="A71:C71"/>
    <mergeCell ref="D71:E71"/>
    <mergeCell ref="F71:G71"/>
    <mergeCell ref="I71:K71"/>
    <mergeCell ref="A68:C68"/>
    <mergeCell ref="D68:E68"/>
    <mergeCell ref="F68:G68"/>
    <mergeCell ref="I68:K68"/>
    <mergeCell ref="A69:C69"/>
    <mergeCell ref="D69:E69"/>
    <mergeCell ref="F69:G69"/>
    <mergeCell ref="I69:K69"/>
    <mergeCell ref="A66:C66"/>
    <mergeCell ref="D66:E66"/>
    <mergeCell ref="F66:G66"/>
    <mergeCell ref="I66:K66"/>
    <mergeCell ref="A67:C67"/>
    <mergeCell ref="D67:E67"/>
    <mergeCell ref="F67:G67"/>
    <mergeCell ref="I67:K67"/>
    <mergeCell ref="A64:C64"/>
    <mergeCell ref="D64:E64"/>
    <mergeCell ref="F64:G64"/>
    <mergeCell ref="I64:K64"/>
    <mergeCell ref="A65:C65"/>
    <mergeCell ref="D65:E65"/>
    <mergeCell ref="F65:G65"/>
    <mergeCell ref="I65:K65"/>
    <mergeCell ref="A62:C62"/>
    <mergeCell ref="D62:E62"/>
    <mergeCell ref="F62:G62"/>
    <mergeCell ref="I62:K62"/>
    <mergeCell ref="A63:C63"/>
    <mergeCell ref="D63:E63"/>
    <mergeCell ref="F63:G63"/>
    <mergeCell ref="I63:K63"/>
    <mergeCell ref="A60:C60"/>
    <mergeCell ref="D60:E60"/>
    <mergeCell ref="F60:G60"/>
    <mergeCell ref="I60:K60"/>
    <mergeCell ref="A61:C61"/>
    <mergeCell ref="D61:E61"/>
    <mergeCell ref="F61:G61"/>
    <mergeCell ref="I61:K61"/>
    <mergeCell ref="A58:C58"/>
    <mergeCell ref="D58:E58"/>
    <mergeCell ref="F58:G58"/>
    <mergeCell ref="I58:K58"/>
    <mergeCell ref="A59:C59"/>
    <mergeCell ref="D59:E59"/>
    <mergeCell ref="F59:G59"/>
    <mergeCell ref="I59:K59"/>
    <mergeCell ref="A56:C56"/>
    <mergeCell ref="D56:E56"/>
    <mergeCell ref="F56:G56"/>
    <mergeCell ref="I56:K56"/>
    <mergeCell ref="A57:C57"/>
    <mergeCell ref="D57:E57"/>
    <mergeCell ref="F57:G57"/>
    <mergeCell ref="I57:K57"/>
    <mergeCell ref="A54:C54"/>
    <mergeCell ref="D54:E54"/>
    <mergeCell ref="F54:G54"/>
    <mergeCell ref="I54:K54"/>
    <mergeCell ref="A55:C55"/>
    <mergeCell ref="D55:E55"/>
    <mergeCell ref="F55:G55"/>
    <mergeCell ref="I55:K55"/>
    <mergeCell ref="A52:C52"/>
    <mergeCell ref="D52:E52"/>
    <mergeCell ref="F52:G52"/>
    <mergeCell ref="I52:K52"/>
    <mergeCell ref="A53:C53"/>
    <mergeCell ref="D53:E53"/>
    <mergeCell ref="F53:G53"/>
    <mergeCell ref="I53:K53"/>
    <mergeCell ref="A50:C50"/>
    <mergeCell ref="D50:E50"/>
    <mergeCell ref="F50:G50"/>
    <mergeCell ref="I50:K50"/>
    <mergeCell ref="A51:C51"/>
    <mergeCell ref="D51:E51"/>
    <mergeCell ref="F51:G51"/>
    <mergeCell ref="I51:K51"/>
    <mergeCell ref="A48:C48"/>
    <mergeCell ref="D48:E48"/>
    <mergeCell ref="F48:G48"/>
    <mergeCell ref="I48:K48"/>
    <mergeCell ref="A49:C49"/>
    <mergeCell ref="D49:E49"/>
    <mergeCell ref="F49:G49"/>
    <mergeCell ref="I49:K49"/>
    <mergeCell ref="A46:C46"/>
    <mergeCell ref="D46:E46"/>
    <mergeCell ref="F46:G46"/>
    <mergeCell ref="I46:K46"/>
    <mergeCell ref="A47:C47"/>
    <mergeCell ref="D47:E47"/>
    <mergeCell ref="F47:G47"/>
    <mergeCell ref="I47:K47"/>
    <mergeCell ref="A44:C44"/>
    <mergeCell ref="D44:E44"/>
    <mergeCell ref="F44:G44"/>
    <mergeCell ref="I44:K44"/>
    <mergeCell ref="A45:C45"/>
    <mergeCell ref="D45:E45"/>
    <mergeCell ref="F45:G45"/>
    <mergeCell ref="I45:K45"/>
    <mergeCell ref="A42:C42"/>
    <mergeCell ref="D42:E42"/>
    <mergeCell ref="F42:G42"/>
    <mergeCell ref="I42:K42"/>
    <mergeCell ref="A43:C43"/>
    <mergeCell ref="D43:E43"/>
    <mergeCell ref="F43:G43"/>
    <mergeCell ref="I43:K43"/>
    <mergeCell ref="A40:C40"/>
    <mergeCell ref="D40:E40"/>
    <mergeCell ref="F40:G40"/>
    <mergeCell ref="I40:K40"/>
    <mergeCell ref="A41:C41"/>
    <mergeCell ref="D41:E41"/>
    <mergeCell ref="F41:G41"/>
    <mergeCell ref="I41:K41"/>
    <mergeCell ref="A38:C38"/>
    <mergeCell ref="D38:E38"/>
    <mergeCell ref="F38:G38"/>
    <mergeCell ref="I38:K38"/>
    <mergeCell ref="A39:C39"/>
    <mergeCell ref="D39:E39"/>
    <mergeCell ref="F39:G39"/>
    <mergeCell ref="I39:K39"/>
    <mergeCell ref="A36:C36"/>
    <mergeCell ref="D36:E36"/>
    <mergeCell ref="F36:G36"/>
    <mergeCell ref="I36:K36"/>
    <mergeCell ref="A37:C37"/>
    <mergeCell ref="D37:E37"/>
    <mergeCell ref="F37:G37"/>
    <mergeCell ref="I37:K37"/>
    <mergeCell ref="A34:C34"/>
    <mergeCell ref="D34:E34"/>
    <mergeCell ref="F34:G34"/>
    <mergeCell ref="I34:K34"/>
    <mergeCell ref="A35:C35"/>
    <mergeCell ref="D35:E35"/>
    <mergeCell ref="F35:G35"/>
    <mergeCell ref="I35:K35"/>
    <mergeCell ref="A32:C32"/>
    <mergeCell ref="D32:E32"/>
    <mergeCell ref="F32:G32"/>
    <mergeCell ref="I32:K32"/>
    <mergeCell ref="A33:C33"/>
    <mergeCell ref="D33:E33"/>
    <mergeCell ref="F33:G33"/>
    <mergeCell ref="I33:K33"/>
    <mergeCell ref="A29:C29"/>
    <mergeCell ref="D29:E29"/>
    <mergeCell ref="F29:G29"/>
    <mergeCell ref="I29:K31"/>
    <mergeCell ref="A30:C30"/>
    <mergeCell ref="D30:E30"/>
    <mergeCell ref="F30:G30"/>
    <mergeCell ref="A31:C31"/>
    <mergeCell ref="D31:E31"/>
    <mergeCell ref="F31:G31"/>
    <mergeCell ref="A24:J24"/>
    <mergeCell ref="A26:J26"/>
    <mergeCell ref="A28:C28"/>
    <mergeCell ref="D28:E28"/>
    <mergeCell ref="F28:G28"/>
    <mergeCell ref="I28:K28"/>
    <mergeCell ref="A21:C21"/>
    <mergeCell ref="D21:E21"/>
    <mergeCell ref="F21:G21"/>
    <mergeCell ref="H21:J21"/>
    <mergeCell ref="A22:C22"/>
    <mergeCell ref="D22:E22"/>
    <mergeCell ref="F22:G22"/>
    <mergeCell ref="H22:J22"/>
    <mergeCell ref="A19:C19"/>
    <mergeCell ref="D19:E19"/>
    <mergeCell ref="F19:G19"/>
    <mergeCell ref="H19:J19"/>
    <mergeCell ref="A20:C20"/>
    <mergeCell ref="D20:E20"/>
    <mergeCell ref="F20:G20"/>
    <mergeCell ref="H20:J20"/>
    <mergeCell ref="A15:J15"/>
    <mergeCell ref="A17:C17"/>
    <mergeCell ref="D17:E17"/>
    <mergeCell ref="F17:G17"/>
    <mergeCell ref="H17:J17"/>
    <mergeCell ref="A18:C18"/>
    <mergeCell ref="D18:E18"/>
    <mergeCell ref="F18:G18"/>
    <mergeCell ref="H18:J18"/>
    <mergeCell ref="A8:I8"/>
    <mergeCell ref="A9:I9"/>
    <mergeCell ref="A10:J10"/>
    <mergeCell ref="A11:J11"/>
    <mergeCell ref="A12:J12"/>
    <mergeCell ref="A14:J14"/>
    <mergeCell ref="A2:J2"/>
    <mergeCell ref="A3:J3"/>
    <mergeCell ref="A4:J4"/>
    <mergeCell ref="A5:I5"/>
    <mergeCell ref="A6:J6"/>
    <mergeCell ref="A7:J7"/>
  </mergeCells>
  <pageMargins left="0.51181102362204722" right="0.31496062992125984" top="0.55118110236220474" bottom="0.35433070866141736" header="0.31496062992125984" footer="0.31496062992125984"/>
  <pageSetup paperSize="9" scale="69" fitToHeight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8-2023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Спутник</dc:creator>
  <cp:lastModifiedBy>Спутник</cp:lastModifiedBy>
  <cp:lastPrinted>2024-12-19T05:41:40Z</cp:lastPrinted>
  <dcterms:created xsi:type="dcterms:W3CDTF">2017-11-21T06:32:32Z</dcterms:created>
  <dcterms:modified xsi:type="dcterms:W3CDTF">2024-12-27T04:59:20Z</dcterms:modified>
</cp:coreProperties>
</file>