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10"/>
  </bookViews>
  <sheets>
    <sheet name="8-2021" sheetId="11" r:id="rId1"/>
    <sheet name="1" sheetId="14" r:id="rId2"/>
    <sheet name="2" sheetId="13" r:id="rId3"/>
    <sheet name="3" sheetId="15" r:id="rId4"/>
    <sheet name="4" sheetId="16" r:id="rId5"/>
    <sheet name="5" sheetId="17" r:id="rId6"/>
    <sheet name="6" sheetId="18" r:id="rId7"/>
    <sheet name="7" sheetId="19" r:id="rId8"/>
    <sheet name="8" sheetId="20" r:id="rId9"/>
    <sheet name="9" sheetId="21" r:id="rId10"/>
    <sheet name="10" sheetId="22" r:id="rId11"/>
  </sheets>
  <calcPr calcId="145621"/>
</workbook>
</file>

<file path=xl/calcChain.xml><?xml version="1.0" encoding="utf-8"?>
<calcChain xmlns="http://schemas.openxmlformats.org/spreadsheetml/2006/main">
  <c r="H159" i="22" l="1"/>
  <c r="F160" i="22"/>
  <c r="F159" i="22" s="1"/>
  <c r="D159" i="22"/>
  <c r="F158" i="22"/>
  <c r="F157" i="22"/>
  <c r="F156" i="22"/>
  <c r="F155" i="22"/>
  <c r="F154" i="22"/>
  <c r="H153" i="22"/>
  <c r="H161" i="22" s="1"/>
  <c r="D153" i="22"/>
  <c r="D161" i="22" s="1"/>
  <c r="F143" i="22"/>
  <c r="F142" i="22"/>
  <c r="F141" i="22"/>
  <c r="F140" i="22"/>
  <c r="F139" i="22"/>
  <c r="F138" i="22"/>
  <c r="F137" i="22"/>
  <c r="H136" i="22"/>
  <c r="F136" i="22"/>
  <c r="D136" i="22"/>
  <c r="F135" i="22"/>
  <c r="H134" i="22"/>
  <c r="F134" i="22"/>
  <c r="D134" i="22"/>
  <c r="F133" i="22"/>
  <c r="F132" i="22"/>
  <c r="H131" i="22"/>
  <c r="D131" i="22"/>
  <c r="F131" i="22" s="1"/>
  <c r="F130" i="22"/>
  <c r="F129" i="22" s="1"/>
  <c r="H129" i="22"/>
  <c r="D129" i="22"/>
  <c r="F128" i="22"/>
  <c r="F127" i="22"/>
  <c r="F126" i="22"/>
  <c r="F125" i="22"/>
  <c r="F124" i="22"/>
  <c r="F123" i="22"/>
  <c r="F122" i="22"/>
  <c r="H121" i="22"/>
  <c r="D121" i="22"/>
  <c r="F121" i="22" s="1"/>
  <c r="F120" i="22"/>
  <c r="F119" i="22"/>
  <c r="F118" i="22"/>
  <c r="F117" i="22"/>
  <c r="H116" i="22"/>
  <c r="F116" i="22"/>
  <c r="D116" i="22"/>
  <c r="F115" i="22"/>
  <c r="F114" i="22"/>
  <c r="F113" i="22"/>
  <c r="H112" i="22"/>
  <c r="F112" i="22"/>
  <c r="D112" i="22"/>
  <c r="F111" i="22"/>
  <c r="F110" i="22"/>
  <c r="H109" i="22"/>
  <c r="D109" i="22"/>
  <c r="F109" i="22" s="1"/>
  <c r="F108" i="22"/>
  <c r="F106" i="22"/>
  <c r="H105" i="22"/>
  <c r="H144" i="22" s="1"/>
  <c r="F105" i="22"/>
  <c r="D105" i="22"/>
  <c r="D144" i="22" s="1"/>
  <c r="F104" i="22"/>
  <c r="F103" i="22"/>
  <c r="F95" i="22"/>
  <c r="F94" i="22"/>
  <c r="F93" i="22"/>
  <c r="F92" i="22"/>
  <c r="F91" i="22"/>
  <c r="H90" i="22"/>
  <c r="D90" i="22"/>
  <c r="F90" i="22" s="1"/>
  <c r="F89" i="22"/>
  <c r="F88" i="22"/>
  <c r="F87" i="22"/>
  <c r="H86" i="22"/>
  <c r="D86" i="22"/>
  <c r="F86" i="22" s="1"/>
  <c r="F85" i="22"/>
  <c r="F84" i="22"/>
  <c r="F83" i="22"/>
  <c r="F82" i="22"/>
  <c r="H81" i="22"/>
  <c r="F81" i="22"/>
  <c r="D81" i="22"/>
  <c r="F80" i="22"/>
  <c r="F79" i="22"/>
  <c r="F78" i="22"/>
  <c r="F77" i="22"/>
  <c r="H76" i="22"/>
  <c r="D76" i="22"/>
  <c r="F76" i="22" s="1"/>
  <c r="F75" i="22"/>
  <c r="F74" i="22"/>
  <c r="F73" i="22"/>
  <c r="F72" i="22"/>
  <c r="H71" i="22"/>
  <c r="D71" i="22"/>
  <c r="F71" i="22" s="1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 s="1"/>
  <c r="H53" i="22"/>
  <c r="D53" i="22"/>
  <c r="F52" i="22"/>
  <c r="F51" i="22"/>
  <c r="F50" i="22"/>
  <c r="F49" i="22"/>
  <c r="F48" i="22"/>
  <c r="F47" i="22"/>
  <c r="F46" i="22"/>
  <c r="F45" i="22"/>
  <c r="F44" i="22"/>
  <c r="F43" i="22"/>
  <c r="H42" i="22"/>
  <c r="D42" i="22"/>
  <c r="F42" i="22" s="1"/>
  <c r="F41" i="22"/>
  <c r="F40" i="22"/>
  <c r="F39" i="22"/>
  <c r="H38" i="22"/>
  <c r="F38" i="22" s="1"/>
  <c r="D38" i="22"/>
  <c r="F37" i="22"/>
  <c r="F36" i="22"/>
  <c r="F35" i="22"/>
  <c r="H34" i="22"/>
  <c r="H96" i="22" s="1"/>
  <c r="D34" i="22"/>
  <c r="F33" i="22"/>
  <c r="F32" i="22"/>
  <c r="F31" i="22"/>
  <c r="H23" i="22"/>
  <c r="D23" i="22"/>
  <c r="F22" i="22"/>
  <c r="F21" i="22"/>
  <c r="F20" i="22"/>
  <c r="F19" i="22"/>
  <c r="F34" i="22" l="1"/>
  <c r="F153" i="22"/>
  <c r="F23" i="22"/>
  <c r="F96" i="22"/>
  <c r="F144" i="22"/>
  <c r="F161" i="22"/>
  <c r="D96" i="22"/>
  <c r="F153" i="21"/>
  <c r="H153" i="21"/>
  <c r="F158" i="21"/>
  <c r="F106" i="21" l="1"/>
  <c r="D71" i="21"/>
  <c r="D71" i="20"/>
  <c r="F71" i="20"/>
  <c r="D161" i="21"/>
  <c r="F160" i="21"/>
  <c r="F159" i="21" s="1"/>
  <c r="D159" i="21"/>
  <c r="F157" i="21"/>
  <c r="F156" i="21"/>
  <c r="F155" i="21"/>
  <c r="F154" i="21"/>
  <c r="H161" i="21"/>
  <c r="D153" i="21"/>
  <c r="F143" i="21"/>
  <c r="F142" i="21"/>
  <c r="F141" i="21"/>
  <c r="F140" i="21"/>
  <c r="F139" i="21"/>
  <c r="F138" i="21"/>
  <c r="F137" i="21"/>
  <c r="H136" i="21"/>
  <c r="F136" i="21" s="1"/>
  <c r="D136" i="21"/>
  <c r="F135" i="21"/>
  <c r="H134" i="21"/>
  <c r="F134" i="21" s="1"/>
  <c r="D134" i="21"/>
  <c r="F133" i="21"/>
  <c r="F132" i="21"/>
  <c r="H131" i="21"/>
  <c r="D131" i="21"/>
  <c r="F130" i="21"/>
  <c r="F129" i="21" s="1"/>
  <c r="H129" i="21"/>
  <c r="D129" i="21"/>
  <c r="F128" i="21"/>
  <c r="F127" i="21"/>
  <c r="F126" i="21"/>
  <c r="F125" i="21"/>
  <c r="F124" i="21"/>
  <c r="F123" i="21"/>
  <c r="F122" i="21"/>
  <c r="H121" i="21"/>
  <c r="D121" i="21"/>
  <c r="F120" i="21"/>
  <c r="F119" i="21"/>
  <c r="F118" i="21"/>
  <c r="F117" i="21"/>
  <c r="H116" i="21"/>
  <c r="D116" i="21"/>
  <c r="F116" i="21" s="1"/>
  <c r="F115" i="21"/>
  <c r="F114" i="21"/>
  <c r="F113" i="21"/>
  <c r="F112" i="21" s="1"/>
  <c r="H112" i="21"/>
  <c r="D112" i="21"/>
  <c r="F111" i="21"/>
  <c r="F110" i="21"/>
  <c r="H109" i="21"/>
  <c r="D109" i="21"/>
  <c r="F109" i="21" s="1"/>
  <c r="F108" i="21"/>
  <c r="H105" i="21"/>
  <c r="D105" i="21"/>
  <c r="D144" i="21" s="1"/>
  <c r="F104" i="21"/>
  <c r="F103" i="21"/>
  <c r="F95" i="21"/>
  <c r="F94" i="21"/>
  <c r="F93" i="21"/>
  <c r="F92" i="21"/>
  <c r="F91" i="21"/>
  <c r="H90" i="21"/>
  <c r="F90" i="21"/>
  <c r="D90" i="21"/>
  <c r="F89" i="21"/>
  <c r="F88" i="21"/>
  <c r="F87" i="21"/>
  <c r="H86" i="21"/>
  <c r="D86" i="21"/>
  <c r="F86" i="21" s="1"/>
  <c r="F85" i="21"/>
  <c r="F84" i="21"/>
  <c r="F83" i="21"/>
  <c r="F82" i="21"/>
  <c r="H81" i="21"/>
  <c r="D81" i="21"/>
  <c r="F80" i="21"/>
  <c r="F79" i="21"/>
  <c r="F78" i="21"/>
  <c r="F77" i="21"/>
  <c r="H76" i="21"/>
  <c r="D76" i="21"/>
  <c r="F76" i="21" s="1"/>
  <c r="F75" i="21"/>
  <c r="F74" i="21"/>
  <c r="F73" i="21"/>
  <c r="F72" i="21"/>
  <c r="H71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3" i="21" s="1"/>
  <c r="F54" i="21"/>
  <c r="H53" i="21"/>
  <c r="D53" i="21"/>
  <c r="F52" i="21"/>
  <c r="F51" i="21"/>
  <c r="F50" i="21"/>
  <c r="F49" i="21"/>
  <c r="F48" i="21"/>
  <c r="F47" i="21"/>
  <c r="F46" i="21"/>
  <c r="F45" i="21"/>
  <c r="F44" i="21"/>
  <c r="F43" i="21"/>
  <c r="H42" i="21"/>
  <c r="D42" i="21"/>
  <c r="F41" i="21"/>
  <c r="F40" i="21"/>
  <c r="F39" i="21"/>
  <c r="H38" i="21"/>
  <c r="D38" i="21"/>
  <c r="F37" i="21"/>
  <c r="F36" i="21"/>
  <c r="F35" i="21"/>
  <c r="H34" i="21"/>
  <c r="D34" i="21"/>
  <c r="F33" i="21"/>
  <c r="F32" i="21"/>
  <c r="F31" i="21"/>
  <c r="H23" i="21"/>
  <c r="D23" i="21"/>
  <c r="F22" i="21"/>
  <c r="F21" i="21"/>
  <c r="F20" i="21"/>
  <c r="F19" i="21"/>
  <c r="F131" i="21" l="1"/>
  <c r="F121" i="21"/>
  <c r="H144" i="21"/>
  <c r="F81" i="21"/>
  <c r="H96" i="21"/>
  <c r="F42" i="21"/>
  <c r="D96" i="21"/>
  <c r="F38" i="21"/>
  <c r="F34" i="21"/>
  <c r="F23" i="21"/>
  <c r="F161" i="21"/>
  <c r="F105" i="21"/>
  <c r="F84" i="20"/>
  <c r="F73" i="20"/>
  <c r="F144" i="21" l="1"/>
  <c r="F96" i="21"/>
  <c r="F134" i="20"/>
  <c r="D121" i="20"/>
  <c r="H86" i="20"/>
  <c r="H76" i="20"/>
  <c r="F76" i="20" s="1"/>
  <c r="F34" i="20"/>
  <c r="F36" i="20"/>
  <c r="F37" i="20"/>
  <c r="H160" i="20"/>
  <c r="F159" i="20"/>
  <c r="F158" i="20"/>
  <c r="D158" i="20"/>
  <c r="F157" i="20"/>
  <c r="F156" i="20"/>
  <c r="F155" i="20"/>
  <c r="F153" i="20" s="1"/>
  <c r="F160" i="20" s="1"/>
  <c r="F154" i="20"/>
  <c r="H153" i="20"/>
  <c r="D153" i="20"/>
  <c r="D160" i="20" s="1"/>
  <c r="F143" i="20"/>
  <c r="F142" i="20"/>
  <c r="F141" i="20"/>
  <c r="F140" i="20"/>
  <c r="F139" i="20"/>
  <c r="F138" i="20"/>
  <c r="F137" i="20"/>
  <c r="H136" i="20"/>
  <c r="F136" i="20"/>
  <c r="D136" i="20"/>
  <c r="F135" i="20"/>
  <c r="H134" i="20"/>
  <c r="D134" i="20"/>
  <c r="F133" i="20"/>
  <c r="F132" i="20"/>
  <c r="H131" i="20"/>
  <c r="D131" i="20"/>
  <c r="F131" i="20" s="1"/>
  <c r="F130" i="20"/>
  <c r="F129" i="20" s="1"/>
  <c r="H129" i="20"/>
  <c r="D129" i="20"/>
  <c r="F128" i="20"/>
  <c r="F127" i="20"/>
  <c r="F126" i="20"/>
  <c r="F125" i="20"/>
  <c r="F124" i="20"/>
  <c r="F123" i="20"/>
  <c r="F122" i="20"/>
  <c r="H121" i="20"/>
  <c r="F120" i="20"/>
  <c r="F119" i="20"/>
  <c r="F118" i="20"/>
  <c r="F117" i="20"/>
  <c r="H116" i="20"/>
  <c r="F116" i="20"/>
  <c r="D116" i="20"/>
  <c r="F115" i="20"/>
  <c r="F114" i="20"/>
  <c r="F113" i="20"/>
  <c r="H112" i="20"/>
  <c r="F112" i="20"/>
  <c r="D112" i="20"/>
  <c r="F111" i="20"/>
  <c r="F110" i="20"/>
  <c r="H109" i="20"/>
  <c r="D109" i="20"/>
  <c r="F109" i="20" s="1"/>
  <c r="F108" i="20"/>
  <c r="F106" i="20"/>
  <c r="H105" i="20"/>
  <c r="D105" i="20"/>
  <c r="D144" i="20" s="1"/>
  <c r="F104" i="20"/>
  <c r="F103" i="20"/>
  <c r="F95" i="20"/>
  <c r="F94" i="20"/>
  <c r="F93" i="20"/>
  <c r="F92" i="20"/>
  <c r="F91" i="20"/>
  <c r="H90" i="20"/>
  <c r="D90" i="20"/>
  <c r="F90" i="20" s="1"/>
  <c r="F89" i="20"/>
  <c r="F88" i="20"/>
  <c r="F87" i="20"/>
  <c r="D86" i="20"/>
  <c r="F85" i="20"/>
  <c r="F83" i="20"/>
  <c r="F81" i="20" s="1"/>
  <c r="F82" i="20"/>
  <c r="H81" i="20"/>
  <c r="D81" i="20"/>
  <c r="F80" i="20"/>
  <c r="F79" i="20"/>
  <c r="F78" i="20"/>
  <c r="F77" i="20"/>
  <c r="D76" i="20"/>
  <c r="F75" i="20"/>
  <c r="F74" i="20"/>
  <c r="F72" i="20"/>
  <c r="H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H53" i="20"/>
  <c r="F53" i="20"/>
  <c r="D53" i="20"/>
  <c r="F52" i="20"/>
  <c r="F51" i="20"/>
  <c r="F50" i="20"/>
  <c r="F49" i="20"/>
  <c r="F48" i="20"/>
  <c r="F47" i="20"/>
  <c r="F46" i="20"/>
  <c r="F45" i="20"/>
  <c r="F44" i="20"/>
  <c r="F43" i="20"/>
  <c r="H42" i="20"/>
  <c r="F41" i="20"/>
  <c r="F40" i="20"/>
  <c r="F39" i="20"/>
  <c r="H38" i="20"/>
  <c r="F38" i="20" s="1"/>
  <c r="D38" i="20"/>
  <c r="F35" i="20"/>
  <c r="H34" i="20"/>
  <c r="D34" i="20"/>
  <c r="F33" i="20"/>
  <c r="F32" i="20"/>
  <c r="F31" i="20"/>
  <c r="H23" i="20"/>
  <c r="D23" i="20"/>
  <c r="F22" i="20"/>
  <c r="F21" i="20"/>
  <c r="F20" i="20"/>
  <c r="F19" i="20"/>
  <c r="H96" i="20" l="1"/>
  <c r="F121" i="20"/>
  <c r="H144" i="20"/>
  <c r="F105" i="20"/>
  <c r="F86" i="20"/>
  <c r="F23" i="20"/>
  <c r="D42" i="20"/>
  <c r="F120" i="18"/>
  <c r="F121" i="18"/>
  <c r="F122" i="18"/>
  <c r="F123" i="18"/>
  <c r="F124" i="18"/>
  <c r="F125" i="18"/>
  <c r="H118" i="18"/>
  <c r="F156" i="18"/>
  <c r="F155" i="18" s="1"/>
  <c r="D155" i="18"/>
  <c r="F154" i="18"/>
  <c r="F153" i="18"/>
  <c r="F150" i="18" s="1"/>
  <c r="F157" i="18" s="1"/>
  <c r="F152" i="18"/>
  <c r="F151" i="18"/>
  <c r="H150" i="18"/>
  <c r="H157" i="18" s="1"/>
  <c r="D150" i="18"/>
  <c r="D157" i="18" s="1"/>
  <c r="F140" i="18"/>
  <c r="F139" i="18"/>
  <c r="F138" i="18"/>
  <c r="F137" i="18"/>
  <c r="F136" i="18"/>
  <c r="F135" i="18"/>
  <c r="F134" i="18"/>
  <c r="H133" i="18"/>
  <c r="F133" i="18" s="1"/>
  <c r="D133" i="18"/>
  <c r="F132" i="18"/>
  <c r="H131" i="18"/>
  <c r="D131" i="18"/>
  <c r="F130" i="18"/>
  <c r="F129" i="18"/>
  <c r="H128" i="18"/>
  <c r="D128" i="18"/>
  <c r="F127" i="18"/>
  <c r="F126" i="18" s="1"/>
  <c r="H126" i="18"/>
  <c r="D126" i="18"/>
  <c r="F119" i="18"/>
  <c r="D118" i="18"/>
  <c r="F117" i="18"/>
  <c r="F116" i="18"/>
  <c r="F115" i="18"/>
  <c r="F114" i="18"/>
  <c r="H113" i="18"/>
  <c r="D113" i="18"/>
  <c r="F112" i="18"/>
  <c r="F111" i="18"/>
  <c r="F110" i="18"/>
  <c r="H109" i="18"/>
  <c r="D109" i="18"/>
  <c r="D141" i="18" s="1"/>
  <c r="F108" i="18"/>
  <c r="F107" i="18"/>
  <c r="H106" i="18"/>
  <c r="F106" i="18"/>
  <c r="D106" i="18"/>
  <c r="F105" i="18"/>
  <c r="F103" i="18"/>
  <c r="H102" i="18"/>
  <c r="D102" i="18"/>
  <c r="F101" i="18"/>
  <c r="F100" i="18"/>
  <c r="F93" i="18"/>
  <c r="F92" i="18"/>
  <c r="F91" i="18"/>
  <c r="F90" i="18"/>
  <c r="F89" i="18"/>
  <c r="H88" i="18"/>
  <c r="D88" i="18"/>
  <c r="F88" i="18" s="1"/>
  <c r="F87" i="18"/>
  <c r="F86" i="18"/>
  <c r="F85" i="18"/>
  <c r="H84" i="18"/>
  <c r="D84" i="18"/>
  <c r="F84" i="18" s="1"/>
  <c r="F83" i="18"/>
  <c r="F82" i="18"/>
  <c r="F81" i="18"/>
  <c r="H80" i="18"/>
  <c r="D80" i="18"/>
  <c r="F79" i="18"/>
  <c r="F78" i="18"/>
  <c r="F77" i="18"/>
  <c r="F76" i="18"/>
  <c r="H75" i="18"/>
  <c r="D75" i="18"/>
  <c r="F74" i="18"/>
  <c r="F73" i="18"/>
  <c r="F72" i="18"/>
  <c r="H71" i="18"/>
  <c r="D71" i="18"/>
  <c r="F71" i="18" s="1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3" i="18" s="1"/>
  <c r="F54" i="18"/>
  <c r="H53" i="18"/>
  <c r="D53" i="18"/>
  <c r="F52" i="18"/>
  <c r="F51" i="18"/>
  <c r="F50" i="18"/>
  <c r="F49" i="18"/>
  <c r="F48" i="18"/>
  <c r="D47" i="18"/>
  <c r="F47" i="18" s="1"/>
  <c r="F46" i="18"/>
  <c r="F45" i="18"/>
  <c r="F44" i="18"/>
  <c r="F43" i="18"/>
  <c r="H42" i="18"/>
  <c r="F41" i="18"/>
  <c r="F40" i="18"/>
  <c r="F39" i="18"/>
  <c r="H38" i="18"/>
  <c r="D38" i="18"/>
  <c r="F37" i="18"/>
  <c r="F35" i="18"/>
  <c r="H34" i="18"/>
  <c r="D34" i="18"/>
  <c r="F33" i="18"/>
  <c r="F32" i="18"/>
  <c r="F31" i="18"/>
  <c r="H23" i="18"/>
  <c r="D23" i="18"/>
  <c r="F22" i="18"/>
  <c r="F21" i="18"/>
  <c r="F20" i="18"/>
  <c r="F19" i="18"/>
  <c r="H94" i="18" l="1"/>
  <c r="F102" i="18"/>
  <c r="F109" i="18"/>
  <c r="F34" i="18"/>
  <c r="F38" i="18"/>
  <c r="F75" i="18"/>
  <c r="F80" i="18"/>
  <c r="F113" i="18"/>
  <c r="F131" i="18"/>
  <c r="F144" i="20"/>
  <c r="F42" i="20"/>
  <c r="F96" i="20" s="1"/>
  <c r="D96" i="20"/>
  <c r="F128" i="18"/>
  <c r="F118" i="18"/>
  <c r="H141" i="18"/>
  <c r="F23" i="18"/>
  <c r="D42" i="18"/>
  <c r="F42" i="18" s="1"/>
  <c r="F94" i="18" s="1"/>
  <c r="D136" i="17"/>
  <c r="D123" i="17"/>
  <c r="D110" i="17"/>
  <c r="D94" i="17"/>
  <c r="D84" i="17"/>
  <c r="F44" i="17"/>
  <c r="F151" i="17"/>
  <c r="F150" i="17"/>
  <c r="D150" i="17"/>
  <c r="F149" i="17"/>
  <c r="F148" i="17"/>
  <c r="F147" i="17"/>
  <c r="F146" i="17"/>
  <c r="H145" i="17"/>
  <c r="H152" i="17" s="1"/>
  <c r="D145" i="17"/>
  <c r="D152" i="17" s="1"/>
  <c r="F135" i="17"/>
  <c r="F134" i="17"/>
  <c r="F133" i="17"/>
  <c r="F132" i="17"/>
  <c r="F131" i="17"/>
  <c r="F130" i="17"/>
  <c r="F129" i="17"/>
  <c r="H128" i="17"/>
  <c r="D128" i="17"/>
  <c r="F128" i="17" s="1"/>
  <c r="F127" i="17"/>
  <c r="H126" i="17"/>
  <c r="D126" i="17"/>
  <c r="F126" i="17" s="1"/>
  <c r="F125" i="17"/>
  <c r="F124" i="17"/>
  <c r="H123" i="17"/>
  <c r="F123" i="17" s="1"/>
  <c r="F122" i="17"/>
  <c r="F121" i="17" s="1"/>
  <c r="H121" i="17"/>
  <c r="D121" i="17"/>
  <c r="F120" i="17"/>
  <c r="H119" i="17"/>
  <c r="D119" i="17"/>
  <c r="F118" i="17"/>
  <c r="F117" i="17"/>
  <c r="F116" i="17"/>
  <c r="F115" i="17"/>
  <c r="H114" i="17"/>
  <c r="D114" i="17"/>
  <c r="F114" i="17" s="1"/>
  <c r="F113" i="17"/>
  <c r="F112" i="17"/>
  <c r="F111" i="17"/>
  <c r="H110" i="17"/>
  <c r="F109" i="17"/>
  <c r="F108" i="17"/>
  <c r="H107" i="17"/>
  <c r="D107" i="17"/>
  <c r="F107" i="17" s="1"/>
  <c r="F106" i="17"/>
  <c r="F104" i="17"/>
  <c r="H103" i="17"/>
  <c r="D103" i="17"/>
  <c r="F102" i="17"/>
  <c r="F101" i="17"/>
  <c r="F93" i="17"/>
  <c r="F92" i="17"/>
  <c r="F91" i="17"/>
  <c r="F90" i="17"/>
  <c r="F89" i="17"/>
  <c r="H88" i="17"/>
  <c r="D88" i="17"/>
  <c r="F88" i="17" s="1"/>
  <c r="F87" i="17"/>
  <c r="F86" i="17"/>
  <c r="F85" i="17"/>
  <c r="H84" i="17"/>
  <c r="F84" i="17"/>
  <c r="F83" i="17"/>
  <c r="F82" i="17"/>
  <c r="F80" i="17" s="1"/>
  <c r="F81" i="17"/>
  <c r="H80" i="17"/>
  <c r="D80" i="17"/>
  <c r="F79" i="17"/>
  <c r="F78" i="17"/>
  <c r="F77" i="17"/>
  <c r="F76" i="17"/>
  <c r="H75" i="17"/>
  <c r="D75" i="17"/>
  <c r="F75" i="17" s="1"/>
  <c r="F74" i="17"/>
  <c r="F73" i="17"/>
  <c r="F72" i="17"/>
  <c r="H71" i="17"/>
  <c r="F71" i="17"/>
  <c r="D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H53" i="17"/>
  <c r="D53" i="17"/>
  <c r="F52" i="17"/>
  <c r="F51" i="17"/>
  <c r="F50" i="17"/>
  <c r="F49" i="17"/>
  <c r="F48" i="17"/>
  <c r="F47" i="17"/>
  <c r="D47" i="17"/>
  <c r="F46" i="17"/>
  <c r="F45" i="17"/>
  <c r="F43" i="17"/>
  <c r="H42" i="17"/>
  <c r="D42" i="17"/>
  <c r="F42" i="17" s="1"/>
  <c r="F41" i="17"/>
  <c r="F40" i="17"/>
  <c r="F39" i="17"/>
  <c r="H38" i="17"/>
  <c r="F38" i="17" s="1"/>
  <c r="D38" i="17"/>
  <c r="F37" i="17"/>
  <c r="F36" i="17"/>
  <c r="F35" i="17"/>
  <c r="H34" i="17"/>
  <c r="D34" i="17"/>
  <c r="F34" i="17" s="1"/>
  <c r="F33" i="17"/>
  <c r="F32" i="17"/>
  <c r="F31" i="17"/>
  <c r="H23" i="17"/>
  <c r="D23" i="17"/>
  <c r="F22" i="17"/>
  <c r="F21" i="17"/>
  <c r="F20" i="17"/>
  <c r="F19" i="17"/>
  <c r="F141" i="18" l="1"/>
  <c r="D94" i="18"/>
  <c r="F145" i="17"/>
  <c r="F152" i="17" s="1"/>
  <c r="F119" i="17"/>
  <c r="F110" i="17"/>
  <c r="H136" i="17"/>
  <c r="H94" i="17"/>
  <c r="F53" i="17"/>
  <c r="F94" i="17" s="1"/>
  <c r="F23" i="17"/>
  <c r="F103" i="17"/>
  <c r="F110" i="16"/>
  <c r="H110" i="16"/>
  <c r="F113" i="16"/>
  <c r="F112" i="16"/>
  <c r="F136" i="17" l="1"/>
  <c r="F122" i="16"/>
  <c r="F121" i="16" s="1"/>
  <c r="H121" i="16"/>
  <c r="D121" i="16"/>
  <c r="F109" i="16"/>
  <c r="F108" i="16"/>
  <c r="H107" i="16"/>
  <c r="D107" i="16"/>
  <c r="F107" i="16" s="1"/>
  <c r="H126" i="16" l="1"/>
  <c r="F124" i="16"/>
  <c r="H125" i="16"/>
  <c r="F125" i="16" s="1"/>
  <c r="F117" i="16"/>
  <c r="D114" i="16"/>
  <c r="F111" i="16"/>
  <c r="H145" i="16"/>
  <c r="H152" i="16" s="1"/>
  <c r="F148" i="16"/>
  <c r="H84" i="16"/>
  <c r="F85" i="16"/>
  <c r="F83" i="16"/>
  <c r="F67" i="16"/>
  <c r="H42" i="16"/>
  <c r="F37" i="16"/>
  <c r="F79" i="15"/>
  <c r="F92" i="15"/>
  <c r="D38" i="15"/>
  <c r="D42" i="15"/>
  <c r="D80" i="16"/>
  <c r="D71" i="16"/>
  <c r="F151" i="16"/>
  <c r="F150" i="16" s="1"/>
  <c r="D150" i="16"/>
  <c r="F149" i="16"/>
  <c r="F147" i="16"/>
  <c r="F146" i="16"/>
  <c r="D145" i="16"/>
  <c r="D152" i="16" s="1"/>
  <c r="F135" i="16"/>
  <c r="F134" i="16"/>
  <c r="F133" i="16"/>
  <c r="F132" i="16"/>
  <c r="F131" i="16"/>
  <c r="F130" i="16"/>
  <c r="F129" i="16"/>
  <c r="H128" i="16"/>
  <c r="D128" i="16"/>
  <c r="F127" i="16"/>
  <c r="D126" i="16"/>
  <c r="F120" i="16"/>
  <c r="H119" i="16"/>
  <c r="D119" i="16"/>
  <c r="F118" i="16"/>
  <c r="F116" i="16"/>
  <c r="F115" i="16"/>
  <c r="H114" i="16"/>
  <c r="F106" i="16"/>
  <c r="F104" i="16"/>
  <c r="H103" i="16"/>
  <c r="D103" i="16"/>
  <c r="F102" i="16"/>
  <c r="F101" i="16"/>
  <c r="F93" i="16"/>
  <c r="F92" i="16"/>
  <c r="F91" i="16"/>
  <c r="F90" i="16"/>
  <c r="F89" i="16"/>
  <c r="H88" i="16"/>
  <c r="D88" i="16"/>
  <c r="F87" i="16"/>
  <c r="F86" i="16"/>
  <c r="D84" i="16"/>
  <c r="F82" i="16"/>
  <c r="F81" i="16"/>
  <c r="H80" i="16"/>
  <c r="F79" i="16"/>
  <c r="F78" i="16"/>
  <c r="F77" i="16"/>
  <c r="F76" i="16"/>
  <c r="H75" i="16"/>
  <c r="D75" i="16"/>
  <c r="F74" i="16"/>
  <c r="F73" i="16"/>
  <c r="F72" i="16"/>
  <c r="F70" i="16"/>
  <c r="D69" i="16"/>
  <c r="F69" i="16" s="1"/>
  <c r="F68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H53" i="16"/>
  <c r="H94" i="16" s="1"/>
  <c r="D53" i="16"/>
  <c r="F52" i="16"/>
  <c r="F51" i="16"/>
  <c r="F50" i="16"/>
  <c r="F49" i="16"/>
  <c r="F48" i="16"/>
  <c r="D47" i="16"/>
  <c r="F47" i="16" s="1"/>
  <c r="F46" i="16"/>
  <c r="F45" i="16"/>
  <c r="F44" i="16"/>
  <c r="F43" i="16"/>
  <c r="F41" i="16"/>
  <c r="F40" i="16"/>
  <c r="F39" i="16"/>
  <c r="H38" i="16"/>
  <c r="D38" i="16"/>
  <c r="F36" i="16"/>
  <c r="F35" i="16"/>
  <c r="H34" i="16"/>
  <c r="D34" i="16"/>
  <c r="F33" i="16"/>
  <c r="F32" i="16"/>
  <c r="F31" i="16"/>
  <c r="H23" i="16"/>
  <c r="D23" i="16"/>
  <c r="F22" i="16"/>
  <c r="F21" i="16"/>
  <c r="F20" i="16"/>
  <c r="F19" i="16"/>
  <c r="H136" i="16" l="1"/>
  <c r="F38" i="16"/>
  <c r="H123" i="16"/>
  <c r="F123" i="16" s="1"/>
  <c r="F126" i="16"/>
  <c r="F80" i="16"/>
  <c r="F128" i="16"/>
  <c r="F84" i="16"/>
  <c r="F119" i="16"/>
  <c r="F88" i="16"/>
  <c r="D136" i="16"/>
  <c r="F75" i="16"/>
  <c r="F103" i="16"/>
  <c r="F114" i="16"/>
  <c r="F136" i="16" s="1"/>
  <c r="F145" i="16"/>
  <c r="F152" i="16" s="1"/>
  <c r="F34" i="16"/>
  <c r="F53" i="16"/>
  <c r="F23" i="16"/>
  <c r="D42" i="16"/>
  <c r="F42" i="16" s="1"/>
  <c r="H71" i="16"/>
  <c r="F71" i="16" s="1"/>
  <c r="H79" i="15"/>
  <c r="F82" i="15"/>
  <c r="F94" i="16" l="1"/>
  <c r="D94" i="16"/>
  <c r="F70" i="15"/>
  <c r="F72" i="15"/>
  <c r="F71" i="15"/>
  <c r="H70" i="15"/>
  <c r="H92" i="15" s="1"/>
  <c r="H72" i="15"/>
  <c r="F107" i="15" l="1"/>
  <c r="D101" i="15"/>
  <c r="D86" i="15"/>
  <c r="F86" i="15" s="1"/>
  <c r="F69" i="15"/>
  <c r="D68" i="15"/>
  <c r="H138" i="15"/>
  <c r="F137" i="15"/>
  <c r="F136" i="15" s="1"/>
  <c r="D136" i="15"/>
  <c r="F135" i="15"/>
  <c r="F134" i="15"/>
  <c r="F133" i="15"/>
  <c r="F132" i="15" s="1"/>
  <c r="F138" i="15" s="1"/>
  <c r="D132" i="15"/>
  <c r="D138" i="15" s="1"/>
  <c r="F122" i="15"/>
  <c r="F121" i="15"/>
  <c r="F120" i="15"/>
  <c r="F119" i="15"/>
  <c r="F118" i="15"/>
  <c r="F117" i="15"/>
  <c r="F116" i="15"/>
  <c r="H115" i="15"/>
  <c r="D115" i="15"/>
  <c r="F114" i="15"/>
  <c r="F113" i="15"/>
  <c r="H112" i="15"/>
  <c r="D112" i="15"/>
  <c r="F111" i="15"/>
  <c r="F110" i="15"/>
  <c r="H109" i="15"/>
  <c r="D109" i="15"/>
  <c r="F108" i="15"/>
  <c r="F106" i="15"/>
  <c r="H105" i="15"/>
  <c r="D105" i="15"/>
  <c r="F104" i="15"/>
  <c r="F102" i="15"/>
  <c r="H101" i="15"/>
  <c r="F100" i="15"/>
  <c r="F99" i="15"/>
  <c r="F91" i="15"/>
  <c r="F90" i="15"/>
  <c r="F89" i="15"/>
  <c r="F88" i="15"/>
  <c r="F87" i="15"/>
  <c r="H86" i="15"/>
  <c r="F85" i="15"/>
  <c r="F84" i="15"/>
  <c r="H83" i="15"/>
  <c r="F81" i="15"/>
  <c r="F80" i="15"/>
  <c r="D79" i="15"/>
  <c r="F78" i="15"/>
  <c r="F77" i="15"/>
  <c r="F76" i="15"/>
  <c r="F75" i="15"/>
  <c r="H74" i="15"/>
  <c r="D74" i="15"/>
  <c r="F73" i="15"/>
  <c r="H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H53" i="15"/>
  <c r="D53" i="15"/>
  <c r="F52" i="15"/>
  <c r="F51" i="15"/>
  <c r="F50" i="15"/>
  <c r="F49" i="15"/>
  <c r="F48" i="15"/>
  <c r="D47" i="15"/>
  <c r="F46" i="15"/>
  <c r="F45" i="15"/>
  <c r="F44" i="15"/>
  <c r="F43" i="15"/>
  <c r="H42" i="15"/>
  <c r="F41" i="15"/>
  <c r="F40" i="15"/>
  <c r="F39" i="15"/>
  <c r="H38" i="15"/>
  <c r="F37" i="15"/>
  <c r="F36" i="15"/>
  <c r="F35" i="15"/>
  <c r="H34" i="15"/>
  <c r="D34" i="15"/>
  <c r="F33" i="15"/>
  <c r="F32" i="15"/>
  <c r="F31" i="15"/>
  <c r="H23" i="15"/>
  <c r="F22" i="15"/>
  <c r="F21" i="15"/>
  <c r="F20" i="15"/>
  <c r="D23" i="15"/>
  <c r="F34" i="15" l="1"/>
  <c r="F42" i="15"/>
  <c r="D123" i="15"/>
  <c r="F112" i="15"/>
  <c r="F109" i="15"/>
  <c r="F47" i="15"/>
  <c r="F38" i="15"/>
  <c r="F53" i="15"/>
  <c r="F68" i="15"/>
  <c r="F74" i="15"/>
  <c r="F115" i="15"/>
  <c r="F105" i="15"/>
  <c r="H123" i="15"/>
  <c r="F19" i="15"/>
  <c r="F23" i="15" s="1"/>
  <c r="D83" i="15"/>
  <c r="F83" i="15" s="1"/>
  <c r="F101" i="15"/>
  <c r="D121" i="14"/>
  <c r="F120" i="14"/>
  <c r="F119" i="14"/>
  <c r="F118" i="14"/>
  <c r="F117" i="14"/>
  <c r="F115" i="14" s="1"/>
  <c r="F121" i="14" s="1"/>
  <c r="F116" i="14"/>
  <c r="D115" i="14"/>
  <c r="F108" i="14"/>
  <c r="F107" i="14"/>
  <c r="F106" i="14"/>
  <c r="F105" i="14"/>
  <c r="F104" i="14"/>
  <c r="F103" i="14"/>
  <c r="F102" i="14"/>
  <c r="F101" i="14"/>
  <c r="D101" i="14"/>
  <c r="F100" i="14"/>
  <c r="F99" i="14"/>
  <c r="F98" i="14"/>
  <c r="D98" i="14"/>
  <c r="F97" i="14"/>
  <c r="F96" i="14"/>
  <c r="H95" i="14"/>
  <c r="D95" i="14"/>
  <c r="F95" i="14" s="1"/>
  <c r="F94" i="14"/>
  <c r="F93" i="14"/>
  <c r="H92" i="14"/>
  <c r="F92" i="14"/>
  <c r="D92" i="14"/>
  <c r="F91" i="14"/>
  <c r="F89" i="14"/>
  <c r="H88" i="14"/>
  <c r="H109" i="14" s="1"/>
  <c r="D88" i="14"/>
  <c r="F88" i="14" s="1"/>
  <c r="F87" i="14"/>
  <c r="F86" i="14"/>
  <c r="D79" i="14"/>
  <c r="F79" i="14" s="1"/>
  <c r="D78" i="14"/>
  <c r="D77" i="14" s="1"/>
  <c r="F77" i="14" s="1"/>
  <c r="F76" i="14"/>
  <c r="F75" i="14"/>
  <c r="F74" i="14" s="1"/>
  <c r="D74" i="14"/>
  <c r="F73" i="14"/>
  <c r="F72" i="14"/>
  <c r="F71" i="14"/>
  <c r="F70" i="14"/>
  <c r="H69" i="14"/>
  <c r="F69" i="14"/>
  <c r="D69" i="14"/>
  <c r="F68" i="14"/>
  <c r="D67" i="14"/>
  <c r="F67" i="14" s="1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H53" i="14"/>
  <c r="D53" i="14"/>
  <c r="F52" i="14"/>
  <c r="F51" i="14"/>
  <c r="F50" i="14"/>
  <c r="F49" i="14"/>
  <c r="F48" i="14"/>
  <c r="F47" i="14"/>
  <c r="D47" i="14"/>
  <c r="F46" i="14"/>
  <c r="F45" i="14"/>
  <c r="F44" i="14"/>
  <c r="F43" i="14"/>
  <c r="H42" i="14"/>
  <c r="D42" i="14"/>
  <c r="F42" i="14" s="1"/>
  <c r="F41" i="14"/>
  <c r="F40" i="14"/>
  <c r="F39" i="14"/>
  <c r="H38" i="14"/>
  <c r="F38" i="14" s="1"/>
  <c r="D38" i="14"/>
  <c r="F37" i="14"/>
  <c r="F36" i="14"/>
  <c r="F35" i="14"/>
  <c r="H34" i="14"/>
  <c r="D34" i="14"/>
  <c r="F34" i="14" s="1"/>
  <c r="D32" i="14"/>
  <c r="D31" i="14"/>
  <c r="F31" i="14" s="1"/>
  <c r="H23" i="14"/>
  <c r="D23" i="14"/>
  <c r="F21" i="14"/>
  <c r="D20" i="14"/>
  <c r="D19" i="14"/>
  <c r="D92" i="15" l="1"/>
  <c r="F123" i="15"/>
  <c r="D80" i="14"/>
  <c r="F109" i="14"/>
  <c r="F53" i="14"/>
  <c r="D109" i="14"/>
  <c r="F32" i="14"/>
  <c r="F80" i="14" s="1"/>
  <c r="F78" i="14"/>
  <c r="F118" i="11"/>
  <c r="F117" i="11"/>
  <c r="D20" i="11"/>
  <c r="D135" i="13" l="1"/>
  <c r="D133" i="13"/>
  <c r="H120" i="13"/>
  <c r="H112" i="13"/>
  <c r="H109" i="13"/>
  <c r="F63" i="13"/>
  <c r="H84" i="13"/>
  <c r="H78" i="13"/>
  <c r="F89" i="13"/>
  <c r="F88" i="13"/>
  <c r="F87" i="13"/>
  <c r="F86" i="13"/>
  <c r="F85" i="13"/>
  <c r="F84" i="13"/>
  <c r="H81" i="13"/>
  <c r="F71" i="13"/>
  <c r="H70" i="13"/>
  <c r="D70" i="13"/>
  <c r="F134" i="13"/>
  <c r="F133" i="13" s="1"/>
  <c r="H135" i="13"/>
  <c r="F132" i="13"/>
  <c r="F131" i="13"/>
  <c r="F130" i="13"/>
  <c r="D129" i="13"/>
  <c r="F119" i="13"/>
  <c r="F118" i="13"/>
  <c r="F117" i="13"/>
  <c r="F116" i="13"/>
  <c r="F115" i="13"/>
  <c r="F114" i="13"/>
  <c r="F113" i="13"/>
  <c r="F112" i="13"/>
  <c r="D112" i="13"/>
  <c r="F111" i="13"/>
  <c r="F110" i="13"/>
  <c r="F109" i="13"/>
  <c r="D109" i="13"/>
  <c r="F108" i="13"/>
  <c r="F107" i="13"/>
  <c r="H106" i="13"/>
  <c r="D106" i="13"/>
  <c r="F105" i="13"/>
  <c r="F104" i="13"/>
  <c r="H103" i="13"/>
  <c r="D103" i="13"/>
  <c r="F102" i="13"/>
  <c r="F100" i="13"/>
  <c r="H99" i="13"/>
  <c r="D99" i="13"/>
  <c r="F98" i="13"/>
  <c r="F97" i="13"/>
  <c r="D83" i="13"/>
  <c r="F83" i="13" s="1"/>
  <c r="D82" i="13"/>
  <c r="F80" i="13"/>
  <c r="F79" i="13"/>
  <c r="D78" i="13"/>
  <c r="F77" i="13"/>
  <c r="F76" i="13"/>
  <c r="F75" i="13"/>
  <c r="F74" i="13"/>
  <c r="H73" i="13"/>
  <c r="D73" i="13"/>
  <c r="F72" i="13"/>
  <c r="D69" i="13"/>
  <c r="F69" i="13" s="1"/>
  <c r="F54" i="13" s="1"/>
  <c r="F68" i="13"/>
  <c r="F67" i="13"/>
  <c r="F66" i="13"/>
  <c r="F65" i="13"/>
  <c r="F64" i="13"/>
  <c r="F62" i="13"/>
  <c r="F61" i="13"/>
  <c r="F60" i="13"/>
  <c r="F59" i="13"/>
  <c r="F58" i="13"/>
  <c r="F57" i="13"/>
  <c r="F56" i="13"/>
  <c r="F55" i="13"/>
  <c r="H54" i="13"/>
  <c r="F53" i="13"/>
  <c r="F52" i="13"/>
  <c r="F51" i="13"/>
  <c r="F50" i="13"/>
  <c r="F49" i="13"/>
  <c r="D48" i="13"/>
  <c r="F48" i="13" s="1"/>
  <c r="F47" i="13"/>
  <c r="F46" i="13"/>
  <c r="F45" i="13"/>
  <c r="F44" i="13"/>
  <c r="H43" i="13"/>
  <c r="F42" i="13"/>
  <c r="F41" i="13"/>
  <c r="F40" i="13"/>
  <c r="H39" i="13"/>
  <c r="D39" i="13"/>
  <c r="F38" i="13"/>
  <c r="F37" i="13"/>
  <c r="F36" i="13"/>
  <c r="H35" i="13"/>
  <c r="D35" i="13"/>
  <c r="F34" i="13"/>
  <c r="F33" i="13"/>
  <c r="F32" i="13"/>
  <c r="H24" i="13"/>
  <c r="F23" i="13"/>
  <c r="F22" i="13"/>
  <c r="F21" i="13"/>
  <c r="D20" i="13"/>
  <c r="D24" i="13" s="1"/>
  <c r="H90" i="13" l="1"/>
  <c r="F39" i="13"/>
  <c r="D81" i="13"/>
  <c r="F81" i="13" s="1"/>
  <c r="F90" i="13" s="1"/>
  <c r="F99" i="13"/>
  <c r="F103" i="13"/>
  <c r="F129" i="13"/>
  <c r="F135" i="13" s="1"/>
  <c r="D54" i="13"/>
  <c r="F82" i="13"/>
  <c r="F35" i="13"/>
  <c r="F73" i="13"/>
  <c r="F78" i="13"/>
  <c r="F106" i="13"/>
  <c r="F70" i="13"/>
  <c r="F120" i="13"/>
  <c r="D120" i="13"/>
  <c r="F20" i="13"/>
  <c r="F24" i="13" s="1"/>
  <c r="D43" i="13"/>
  <c r="F43" i="13" s="1"/>
  <c r="D90" i="13" l="1"/>
  <c r="F116" i="11"/>
  <c r="D100" i="11"/>
  <c r="F106" i="11"/>
  <c r="F105" i="11"/>
  <c r="F101" i="11"/>
  <c r="F96" i="11"/>
  <c r="F99" i="11"/>
  <c r="F93" i="11"/>
  <c r="D87" i="11"/>
  <c r="D78" i="11"/>
  <c r="D77" i="11"/>
  <c r="D66" i="11"/>
  <c r="F61" i="11"/>
  <c r="F60" i="11"/>
  <c r="F59" i="11"/>
  <c r="F58" i="11"/>
  <c r="F63" i="11"/>
  <c r="F62" i="11"/>
  <c r="F64" i="11"/>
  <c r="F57" i="11"/>
  <c r="F42" i="11"/>
  <c r="F50" i="11"/>
  <c r="F48" i="11"/>
  <c r="F47" i="11"/>
  <c r="D31" i="11" l="1"/>
  <c r="D32" i="11"/>
  <c r="D19" i="11" l="1"/>
  <c r="F119" i="11" l="1"/>
  <c r="F115" i="11"/>
  <c r="D114" i="11"/>
  <c r="D120" i="11" s="1"/>
  <c r="F114" i="11" l="1"/>
  <c r="F120" i="11" s="1"/>
  <c r="F88" i="11" l="1"/>
  <c r="F98" i="11" l="1"/>
  <c r="D73" i="11"/>
  <c r="F74" i="11"/>
  <c r="F75" i="11"/>
  <c r="D76" i="11"/>
  <c r="D97" i="11" l="1"/>
  <c r="F97" i="11" s="1"/>
  <c r="F103" i="11"/>
  <c r="F104" i="11"/>
  <c r="F107" i="11"/>
  <c r="F102" i="11"/>
  <c r="F73" i="11"/>
  <c r="D46" i="11"/>
  <c r="D41" i="11" s="1"/>
  <c r="F90" i="11" l="1"/>
  <c r="H87" i="11"/>
  <c r="F87" i="11" l="1"/>
  <c r="D91" i="11"/>
  <c r="F77" i="11" l="1"/>
  <c r="F78" i="11"/>
  <c r="D68" i="11"/>
  <c r="F70" i="11"/>
  <c r="H68" i="11"/>
  <c r="F67" i="11"/>
  <c r="F68" i="11" l="1"/>
  <c r="F76" i="11"/>
  <c r="D52" i="11"/>
  <c r="D37" i="11"/>
  <c r="F100" i="11" l="1"/>
  <c r="H94" i="11"/>
  <c r="F95" i="11"/>
  <c r="D94" i="11"/>
  <c r="D108" i="11" s="1"/>
  <c r="F92" i="11"/>
  <c r="H91" i="11"/>
  <c r="F86" i="11"/>
  <c r="F85" i="11"/>
  <c r="F72" i="11"/>
  <c r="F71" i="11"/>
  <c r="F69" i="11"/>
  <c r="F66" i="11"/>
  <c r="F65" i="11"/>
  <c r="F56" i="11"/>
  <c r="F55" i="11"/>
  <c r="F54" i="11"/>
  <c r="F53" i="11"/>
  <c r="H52" i="11"/>
  <c r="F51" i="11"/>
  <c r="F49" i="11"/>
  <c r="F46" i="11"/>
  <c r="F45" i="11"/>
  <c r="F44" i="11"/>
  <c r="F43" i="11"/>
  <c r="H41" i="11"/>
  <c r="F40" i="11"/>
  <c r="F39" i="11"/>
  <c r="F38" i="11"/>
  <c r="H37" i="11"/>
  <c r="F37" i="11" s="1"/>
  <c r="F36" i="11"/>
  <c r="F35" i="11"/>
  <c r="F34" i="11"/>
  <c r="H33" i="11"/>
  <c r="D33" i="11"/>
  <c r="D79" i="11" s="1"/>
  <c r="F32" i="11"/>
  <c r="F31" i="11"/>
  <c r="H23" i="11"/>
  <c r="F21" i="11"/>
  <c r="D23" i="11"/>
  <c r="H108" i="11" l="1"/>
  <c r="F52" i="11"/>
  <c r="F33" i="11"/>
  <c r="F94" i="11"/>
  <c r="F91" i="11"/>
  <c r="F41" i="11"/>
  <c r="F79" i="11" l="1"/>
  <c r="F108" i="11"/>
</calcChain>
</file>

<file path=xl/sharedStrings.xml><?xml version="1.0" encoding="utf-8"?>
<sst xmlns="http://schemas.openxmlformats.org/spreadsheetml/2006/main" count="1528" uniqueCount="260">
  <si>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</si>
  <si>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</si>
  <si>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</si>
  <si>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</si>
  <si>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</si>
  <si>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</si>
  <si>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</si>
  <si>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</si>
  <si>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</si>
  <si>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</si>
  <si>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</si>
  <si>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</si>
  <si>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</si>
  <si>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</si>
  <si>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</si>
  <si>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</si>
  <si>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</si>
  <si>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</si>
  <si>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</si>
  <si>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</si>
  <si>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</si>
  <si>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Утверждено</t>
  </si>
  <si>
    <t>электроэнергия</t>
  </si>
  <si>
    <t>услуги ассенизаторной машины(ЖБО)</t>
  </si>
  <si>
    <t>техническое обслуживание внутренней вентиляции</t>
  </si>
  <si>
    <t xml:space="preserve">обновление противопожарных полос </t>
  </si>
  <si>
    <t>налог за использование водных ресурсов</t>
  </si>
  <si>
    <t>291.  Налоги, пошлины и сборы</t>
  </si>
  <si>
    <t>295. Другие экономические санкции (штрафы)</t>
  </si>
  <si>
    <t xml:space="preserve">Результаты голосования:  «за» - 6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</si>
  <si>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</si>
  <si>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 нет
</t>
  </si>
  <si>
    <t>Ход заседания:</t>
  </si>
  <si>
    <t>227. Страхование</t>
  </si>
  <si>
    <t>услуги по обращению с твердыми коммунальными отходами</t>
  </si>
  <si>
    <t>техническое обследование системы пожаротушения</t>
  </si>
  <si>
    <t>лабораторные исследование воды</t>
  </si>
  <si>
    <t>341. Увеличение стоимости лекарственных препаратов и материалов, применяемых в медицинских целях</t>
  </si>
  <si>
    <t>346.Увеличение стоимости прочих оборотных запасов (материалов)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</si>
  <si>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обработка)</t>
  </si>
  <si>
    <t>масло для котельной (ТАД-17 объем 3л- 4 шт)</t>
  </si>
  <si>
    <t>масло для триммера (ШТИЛЬ объем 1л- 4 шт)</t>
  </si>
  <si>
    <t>услуги прачки (1620 кг*42,00)</t>
  </si>
  <si>
    <t>344. Увеличение стоимости строительных материалов</t>
  </si>
  <si>
    <t>343.Увеличение стоимости горюче-смазочных материалов</t>
  </si>
  <si>
    <t xml:space="preserve">349. Приобретение  прочих материальных запасов однократного применения </t>
  </si>
  <si>
    <t>услуги интернет (1200,00*12 месяцев)</t>
  </si>
  <si>
    <t>плата за линию (220,00*12 месяцев)</t>
  </si>
  <si>
    <t>бензин для триммера (135л)</t>
  </si>
  <si>
    <t>браслет светящийся-224 шт</t>
  </si>
  <si>
    <t>наклейки-224 шт</t>
  </si>
  <si>
    <t>магниты-224 шт</t>
  </si>
  <si>
    <t>грамоты-224 шт</t>
  </si>
  <si>
    <t>краны в столовую (цеха)-9 шт</t>
  </si>
  <si>
    <t>шланги подводные-36 шт</t>
  </si>
  <si>
    <t>налог УСН (1/2 в связи с оплатой страховых зносов)</t>
  </si>
  <si>
    <t>услуги по уборке территории и в 50 м зоне за территорией лагеря (согласно п.4.1.2."Методические указания 3.5.3011-12"). Подготовка к проверки Департамента Лесного хозяйства</t>
  </si>
  <si>
    <t>вневедомственная охрана  3 месяца*100000,00</t>
  </si>
  <si>
    <t>2. «Выплаты за счет поступлений от приносящей доход деятельности, всего»:</t>
  </si>
  <si>
    <t xml:space="preserve">3.«Выплаты за счет субсидии на иные цели, всего» </t>
  </si>
  <si>
    <t>экспертиза сметной документации</t>
  </si>
  <si>
    <t>камерная дезинфекция матрасов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</si>
  <si>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2022 год :
</t>
  </si>
  <si>
    <t>повременная оплата (0,70*360 минут)</t>
  </si>
  <si>
    <t>техническое обслуживание комплекса технический средств                                                                               (пожарной сиганализации   3месяца*11000=33000,00,                    видеонаблюдения 3месяца*2000=6000,00,                 обслуживание СКУД 3месяца*1000,00=3000,00)</t>
  </si>
  <si>
    <t>измерение сопротивления изоляции электропроводки в зданиях столовой, котельной, скважина</t>
  </si>
  <si>
    <t>микроклимат, исскусственная освещенность, измерение МЭД,измерение ЭРОА помещений</t>
  </si>
  <si>
    <t>реагирование нарядов вневедомственной охраны  3 месяца*11795,20</t>
  </si>
  <si>
    <t>обслуживание сайта</t>
  </si>
  <si>
    <t>обновление программы 1С</t>
  </si>
  <si>
    <t>обучение сотрудников (2 чел- пожарный минимум)</t>
  </si>
  <si>
    <t>проведение специальной оценки труда</t>
  </si>
  <si>
    <t>экспертное заключения для отрытия лагеря</t>
  </si>
  <si>
    <t>экспертное заключение на скважину</t>
  </si>
  <si>
    <t>выявление РНК возбудителей коронавирусов (20 чел*1500,00*4 смены)</t>
  </si>
  <si>
    <t>организация питания детей     (224чел.*420,00*21 день)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</si>
  <si>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-10 шт, файлы-200 шт, регистры-3 шт, бумага А4-15 уп, ручки-3 шт)  </t>
    </r>
    <r>
      <rPr>
        <i/>
        <u/>
        <sz val="10"/>
        <color theme="1"/>
        <rFont val="Times New Roman"/>
        <family val="1"/>
        <charset val="204"/>
      </rPr>
      <t>Для оздоровительного сезона:</t>
    </r>
    <r>
      <rPr>
        <i/>
        <sz val="10"/>
        <color theme="1"/>
        <rFont val="Times New Roman"/>
        <family val="1"/>
        <charset val="204"/>
      </rPr>
      <t xml:space="preserve"> (кнопки-5 уп,</t>
    </r>
    <r>
      <rPr>
        <i/>
        <u/>
        <sz val="10"/>
        <color theme="1"/>
        <rFont val="Times New Roman"/>
        <family val="1"/>
        <charset val="204"/>
      </rPr>
      <t xml:space="preserve">  </t>
    </r>
    <r>
      <rPr>
        <i/>
        <sz val="10"/>
        <color theme="1"/>
        <rFont val="Times New Roman"/>
        <family val="1"/>
        <charset val="204"/>
      </rPr>
      <t>линейки-2 шт, ручки-10 шт, гуашь-24 уп, карандаш пр.-24 шт,бумага А4-6 уп, ватман-32 шт, кисти-58 шт,маркер-24шт,клей-12 шт, скотч-30 уп,ножницы-8 шт, мел-32 уп, фломастеры- 30 уп)</t>
    </r>
    <r>
      <rPr>
        <i/>
        <u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      </t>
    </r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</si>
  <si>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(средство для мытья полов-1 шт, средство для мылья окон-3 шт, ведро оцинк.-5 шт, лентяйка-5 шт,веник-3 шт,метла-3 шт,стаканы стекляные-30 шт,салатницы-30 шт)                                              </t>
    </r>
    <r>
      <rPr>
        <i/>
        <u/>
        <sz val="10"/>
        <color theme="1"/>
        <rFont val="Times New Roman"/>
        <family val="1"/>
        <charset val="204"/>
      </rPr>
      <t xml:space="preserve">Для оздоровительнного сезона </t>
    </r>
    <r>
      <rPr>
        <i/>
        <sz val="10"/>
        <color theme="1"/>
        <rFont val="Times New Roman"/>
        <family val="1"/>
        <charset val="204"/>
      </rPr>
      <t xml:space="preserve">(мешки для мусора-200 уп.,бумага туал.-200 шт, мыло жидкое-10 шт, стаканы одноразовые-5500 шт, салфетки-200 уп) </t>
    </r>
  </si>
  <si>
    <t>питание сотрудников (400чел/дней*270,00)</t>
  </si>
  <si>
    <t>страхование детей (224 чел.)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</si>
  <si>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хоз.товар </t>
    </r>
    <r>
      <rPr>
        <i/>
        <sz val="10"/>
        <rFont val="Times New Roman"/>
        <family val="1"/>
        <charset val="204"/>
      </rPr>
      <t>(стаканы одноразовые-6000 шт, перчатки рен.-20 пар,перчатки х/б-30 пар, антисептик- 20 шт, материалы для кружков -лента-100м)</t>
    </r>
  </si>
  <si>
    <t>сувениры-224 шт</t>
  </si>
  <si>
    <t>благодарственное письмо-10 шт</t>
  </si>
  <si>
    <t>бутилированная вода -30 шт</t>
  </si>
  <si>
    <t>текущий ремонт корпусов № 2 и 3 в МАУ ДОЛ "Спутник"</t>
  </si>
  <si>
    <t>текущий ремон трибун в МАУ ДОЛ "Спутник"</t>
  </si>
  <si>
    <t>текущий ремонт помещений душевых, столовой МАУ ДОЛ "Спутник"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</si>
  <si>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2022 год.   </t>
  </si>
  <si>
    <t xml:space="preserve">
2. 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закупки товаров, работ, услуг на 2022 год.
</t>
  </si>
  <si>
    <t xml:space="preserve">Решили:  утвердить  плана закупки товаров, работ, услуг на 2022 год. </t>
  </si>
  <si>
    <t xml:space="preserve">
3. По третьему вопросу: директор Муниципального автономного  учреждения  Детский оздоровительный лагерь «Спутник» Фадеева Е.В.  представила на рассмотрение публичный отчет о проделанной работе за 2021 год.
</t>
  </si>
  <si>
    <t>Решили: принять публичный отчет за 2021 год</t>
  </si>
  <si>
    <t xml:space="preserve">от  22.12.2021 года                                                                                                     № 8
</t>
  </si>
  <si>
    <t>обслуживание системы отопление , водоснабжения и канализационную                        (закуск-20000,00,                                                                                   опрессовка-15000,00)</t>
  </si>
  <si>
    <t>экспертиза по  огнезащитной обработки</t>
  </si>
  <si>
    <t xml:space="preserve"> обновление АМБа (200 лицевых счетов)</t>
  </si>
  <si>
    <t>уголь (64 тн)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</si>
  <si>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год.                                                                           2.Утверждение положения о закупках товаров, работ,услуг  согласно Федерального закона №223-ФЗ "О закупках товаров, работ,услуг"                                                                                                                                                                                                            3.Утверждение плана закупки товаров, работ, услуг на 2022 год.                                                                                                                          4.Рассмотрение публичного отчета директора за 2021 год.</t>
  </si>
  <si>
    <t>Строка «Поступления, от доходов всего» 15 213 241,00 руб., в том числе:</t>
  </si>
  <si>
    <t>Строка «Выплаты по расходам, всего»  15 213 241,00  руб., в том числе:</t>
  </si>
  <si>
    <t>266. Социальные пособия и компенсации персоналу в денежной форме</t>
  </si>
  <si>
    <t>Оказание образовательных услуг по реализации дополнительных общеобразовательных общеразвивающихся программ в рамках системы  ПФДО</t>
  </si>
  <si>
    <t>Строка «Поступления, от доходов всего» 15 054 181,80 руб., в том числе:</t>
  </si>
  <si>
    <t>Строка «Выплаты по расходам, всего»  15 054 181,80  руб., в том числе:</t>
  </si>
  <si>
    <t>Контур-Экстерн (на 2 года)</t>
  </si>
  <si>
    <t>страхование детей (352 чел.)</t>
  </si>
  <si>
    <t>браслет светящийся-516 шт</t>
  </si>
  <si>
    <t>наклейки-352 шт</t>
  </si>
  <si>
    <t>магниты-352 шт</t>
  </si>
  <si>
    <t>грамоты-352 шт</t>
  </si>
  <si>
    <t>благодарственное письмо-27 шт</t>
  </si>
  <si>
    <t>По данной статье произошло уменьшение в связи с уменьшением доходной части по приносящей доход деятельности</t>
  </si>
  <si>
    <t>По данной статье произошло увеличение в связи с увеличением количества смен в сезоне</t>
  </si>
  <si>
    <t xml:space="preserve">2. По второму вопросу: директор Муниципального автономного учреждения Детский оздоровительный лагерь "Спутник" предложила утвердить увеличение стоимости путевки на оздоровительный сезон в размере 22000,00 руб.,согласно расчета (приложение №1)
</t>
  </si>
  <si>
    <t>Решили:  увеличить стоимость путевки на оздоровительный сезон в размере 22000,00 руб.</t>
  </si>
  <si>
    <t>По данной статье произошло увеличение в связи с необходимостью продления договора</t>
  </si>
  <si>
    <t>По данной статье произошло уменьшение в связи с отсутствием полного пакета документов для получения заключения</t>
  </si>
  <si>
    <t xml:space="preserve">По данной статье произошло уменьшение в связи с перераспределением денежных средств </t>
  </si>
  <si>
    <t>По данной статье произошло увеличение в связи с перераспределением денежных средств (с приносящей доход деятельности)</t>
  </si>
  <si>
    <t>организация питания детей                                                      (58 чел*510,00*21 день,                                                                  58 чел*510,00*14 дней*2 смены,                                             58 чел*510,00*7 дней*5 смен)</t>
  </si>
  <si>
    <t>оказание образовательных услуг по реализации дополнительных общеобразовательных общеразвивающихся программ в рамках системы  ПФДО</t>
  </si>
  <si>
    <t xml:space="preserve">от  12.02.2022 года                                                                                                     № 1
</t>
  </si>
  <si>
    <t>266.Социальные пособия и компенсации персоналу в денежной форме</t>
  </si>
  <si>
    <t>По данной статьям произошло уизменение в связи с оплатой листа нетрудоспособности.</t>
  </si>
  <si>
    <t xml:space="preserve"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изменением расходов на выплату  больничного листа за счет средств работодателя.                                                                          </t>
  </si>
  <si>
    <t>По данной статье произошло увеличение в связи с увеличением объема муниципальной услуги (увеличение количества детей)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</si>
  <si>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изменением значения показателей объема муниципальной услуги и перераспределением денежных средств.</t>
  </si>
  <si>
    <t xml:space="preserve">2. Утверждение стоимости путевки на оздоровительный сезон в размере 22000,00 рублей, согласно приложения №1
</t>
  </si>
  <si>
    <t>По данной статье произошло увеличение в связи с увеличение договорных отношений, увеличение объема услуги (согласно рекомендациям Роспотребнадзора введено дополнительное обследование территории на наличие клещей между сезонами)</t>
  </si>
  <si>
    <t>По данной статье произошло увеличение в связи с увеличение договорных отношений, увеличение стоимости.</t>
  </si>
  <si>
    <t>По данной статье произошло уменьшение в связи с уменьшением договорных отношений, уменьшение стоимости</t>
  </si>
  <si>
    <t>По данной статье произошло увеличение в связи с увеличение договорных отношений, увеличение объема.</t>
  </si>
  <si>
    <t>По данной статье произошло уменьшение в связи с уменьшением договорных отношений, уменьшение объемов</t>
  </si>
  <si>
    <t>По данной статье произошло увеличение в связи с увеличение договорных отношений,увеличение стоимости и объема</t>
  </si>
  <si>
    <t>По данной статье произошло уменьшение в связи с  перераспределением денежных средств  на организацию питания детей с целью проведения  торгов (увеличение объема муниципальной услуги).</t>
  </si>
  <si>
    <t>По данной статье произошло уменьшение в связи с изменением договорных отношений с Роспотребнадзором, уменьшение стоимости.</t>
  </si>
  <si>
    <t>По данной статье произошло увеличение в связи с увеличением количества детей.</t>
  </si>
  <si>
    <t>подготовка нормативно-договорной документации для заключения договора по вывозу люминисцентных ламп</t>
  </si>
  <si>
    <t>По данной статье произошло уменьшение в связи с изменением договорных отношений, уменьшение стоимости</t>
  </si>
  <si>
    <t>310. Увеличение стоимости основных средств</t>
  </si>
  <si>
    <t>стол обеденный (2 шт.)</t>
  </si>
  <si>
    <t>стул венский (8 штук)</t>
  </si>
  <si>
    <t>По данной статье произошло увеличение в связи с необходимостью приобретения.</t>
  </si>
  <si>
    <t>По данной статье произошло увеличение в связи с увеличение объема лицевых счетов увеличилась стоимость.</t>
  </si>
  <si>
    <t xml:space="preserve"> эмаль-17 банок по 1,9 кг</t>
  </si>
  <si>
    <t xml:space="preserve">По данной статье произошло увеличение в связи с необходимостью приобретения: клеенка на обеденные столы-14,4 м на сумму 5328,00;  кисти- 6 шт на сумму 450,00; каска безопасности в котельную, требования по техники безопасности-2 шт на сумму 896,00;дополнительное приобретение стаканнов-42 шт на сумму 879,99) 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</si>
  <si>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перераспределением денежных средств.</t>
  </si>
  <si>
    <t>По данной статье произошло увеличение в связи с изменением договорных отношений, увеличение объема услуги (оздоровительный сезон  с 30.05 по 04.09)</t>
  </si>
  <si>
    <t>обучение сотрудников (пожарный минимум)</t>
  </si>
  <si>
    <t>По данной статье произошло уменьшение в связи с тем, что сотрудник прошел обучение на основном месте работы</t>
  </si>
  <si>
    <t>По данной статья произошло уменьшение в связи с изменением договорных отношений, изменение стоимости ПЦР на одного человека (предварительно 440,00)</t>
  </si>
  <si>
    <t>По данной статье произошло увеличение в связи с необходимостью покраски фонтана, беседок, лавочек</t>
  </si>
  <si>
    <t>По данной статье произошло увеличение в связи с увеличением договорных отношение, увеличение объема</t>
  </si>
  <si>
    <t>По данной статье произошло уменьшение в связи с уменьшение договорных отношение, на основании проведения торгов</t>
  </si>
  <si>
    <t>Строка «Поступления, от доходов всего» 16 424 117,80 руб., в том числе:</t>
  </si>
  <si>
    <t>Строка «Выплаты по расходам, всего»  16 424 117,80  руб., в том числе:</t>
  </si>
  <si>
    <t>повременная оплата (3 месяца*499,00)</t>
  </si>
  <si>
    <t>подключений телефоной линии</t>
  </si>
  <si>
    <t>подключение пожарной сигнализации -25000,00;   техническое обслуживание комплекса технический средств                                                                               (пожарной сиганализации   3месяца*8750,00=26250,00,                    видеонаблюдения 3месяца*2000=6000,00,                 обслуживание СКУД 3месяца*1000,00=3000,00)</t>
  </si>
  <si>
    <t>По данной статье произошло увеличение в связи с раходами по подключению пожарной сигнализации</t>
  </si>
  <si>
    <t>работы по прокладке кабельной линии связи</t>
  </si>
  <si>
    <t>По данной статья произошло уменьшение в связи с изменением договорных отношений, изменение стоимости ПЦР на одного человека (планировали по 440,00, выставляют по 350,00)</t>
  </si>
  <si>
    <t>песок</t>
  </si>
  <si>
    <t>По данной статье произошло увеличение в связи с увеличением договорных отношений, увеличение потребности за счет увеличение количества детей и смен</t>
  </si>
  <si>
    <t>спортинвентарь (мячи волейбольные,футбольные,баскетбольные)</t>
  </si>
  <si>
    <t>По данной статье произошло увеличение в связи с увеличение муниципального задания.</t>
  </si>
  <si>
    <t>текущий ремонт помещенийстоловой МАУ ДОЛ "Спутник"</t>
  </si>
  <si>
    <t>По данной статье произошло увеличение в связи с необходимостью согласно требований пожарной безопасности</t>
  </si>
  <si>
    <t>ремонт ситемы пожарной сигнализации в корпусе №3</t>
  </si>
  <si>
    <t>ремонт насосов в кочегарку</t>
  </si>
  <si>
    <t>монтаж системы видеонаблюдения</t>
  </si>
  <si>
    <t>прибор приемно-контрольный и управления охранно-пожарный "Гранит"</t>
  </si>
  <si>
    <t>345. Увеличение стоимости мягкого инвентаря</t>
  </si>
  <si>
    <t>шторы для сцены (10м*1000,00)</t>
  </si>
  <si>
    <t>По данной статье произошло увеличение в связи с требованиями Роспотребнадзора о необходимости проверки на неселенность грызунами и насекомыми ежемесячно.</t>
  </si>
  <si>
    <t>постельное белья ( 35 ком.*1500,00)</t>
  </si>
  <si>
    <t>По данной статье произошло увеличение в связи с увеличением договорных отношений, истечением срока действия обработки</t>
  </si>
  <si>
    <t>выявление РНК возбудителей коронавирусов (17 чел*350,00*1 смену; 15 чел*350,00*6 смен; 12 чел*350,00*1 смену)</t>
  </si>
  <si>
    <t>По данной статье произошло увеличение в связи с увеличением договорных отношений</t>
  </si>
  <si>
    <t>обслуживание телосетей, водоснабжения и канализации (3 месяца*10000,00)</t>
  </si>
  <si>
    <r>
      <t xml:space="preserve">             </t>
    </r>
    <r>
      <rPr>
        <i/>
        <u/>
        <sz val="10"/>
        <rFont val="Times New Roman"/>
        <family val="1"/>
        <charset val="204"/>
      </rPr>
      <t xml:space="preserve"> хоз.товар </t>
    </r>
    <r>
      <rPr>
        <i/>
        <sz val="10"/>
        <rFont val="Times New Roman"/>
        <family val="1"/>
        <charset val="204"/>
      </rPr>
      <t>(карнизы в помещения в копрпус №3 -10шт*680,00; карниз для сцены -1 шт*1683,53, ведро эмал, 2 шт*900,00; таз эмал. 2шт.*746,10; информационные стенды 4 шт*1173,75;Держатели для туал.бумаги 6 шт*190,00; дозатор 1 шт*437,90)</t>
    </r>
  </si>
  <si>
    <t>Повестка дня                                                                                                                                                                           1..Утверждение плана финансово-хозяйственной деятельности на 2022 год, в связи дополнительным финансированием с изменением значения показателей объема муниципальной услуги и перераспределением денежных средств.</t>
  </si>
  <si>
    <t>По данной статье произошло увеличение в связи  с необходимостью, замечание Пожнадзора.</t>
  </si>
  <si>
    <t>По данной статье произошло уменьшение в связи с уменьшением договорных отношений, уменьшение объема</t>
  </si>
  <si>
    <t>По  данной статье произошло увеличение в связи с необходимостью для проведение спортивных мероприятий.</t>
  </si>
  <si>
    <t>По данной статье произошло увеличение в связи с необходимость оплаты услуг телефонной связи на территории лагеря</t>
  </si>
  <si>
    <t>По данной статье произошло увеличение в связи с необходимостью обслуживанию  при проведении летней оздоровительной компании.</t>
  </si>
  <si>
    <t>По данной статье произошло увеличение в связи с необходимостью согласно требований пожарной безопасности, срок эксплуатации приборов свыше 10 лет.</t>
  </si>
  <si>
    <t>По данной статье произошло увеличение в связи с необходимостью, замечание Росгвардии.</t>
  </si>
  <si>
    <t>По данной статье произошло увеличение в связи необходимостью ремонта оборудования (большой срок эксплуатации)</t>
  </si>
  <si>
    <t>По данной статье произошло увеличение в связи с необходимостью для проведения мероприятий.</t>
  </si>
  <si>
    <t>По данной статье произошло увеличение в связи с необходимостью приобретения  (замена постельного с большим сроком износа)</t>
  </si>
  <si>
    <t>По данной статье произошло увеличение в связи с необходимостью приобретения (большой срок эксплуатации).</t>
  </si>
  <si>
    <t>По данной статье произошло увеличение в связи с дополнительным финансированием, работы произведены перед открытием сезона.</t>
  </si>
  <si>
    <t>По данной статье произошло увеличение в связи с необходимостью согласно требований пожарной безопасности .</t>
  </si>
  <si>
    <t>По данной статье произошло уменьшение в связи с перераспределением денежных средств (зар.плата мед работника перенесена на выплаты из местного бюджета, высвобождение средства распределены на установку дополнительных видеокамер и замена пожарной сигнализации в корпусе №2)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</si>
  <si>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дополнительным финансированием на заработную плату.</t>
  </si>
  <si>
    <t>По данной статье произошло увеличение в связи с дополнительным финансирование, увеличение минимальной заработной платы</t>
  </si>
  <si>
    <t>По данной статье произошло увеличение в связи с увеличением доходной части</t>
  </si>
  <si>
    <t>кушеткая медицинская смотровая (1 шт.)</t>
  </si>
  <si>
    <t>прибор приемно-контрольный и управления охранно-пожарный "Гранит" (1 шт)</t>
  </si>
  <si>
    <t>шкаф для инвентаря в корпус (1 шт)</t>
  </si>
  <si>
    <t>банер (1 шт)</t>
  </si>
  <si>
    <t>стул офисный (1 шт)</t>
  </si>
  <si>
    <t>радиомикрофон (2 шт)</t>
  </si>
  <si>
    <t>музыкальная колонка (1 шт)</t>
  </si>
  <si>
    <t>По данной статье произошло уменьшение в связи с перераспределением денежных средств</t>
  </si>
  <si>
    <t>По данной статье произошло увеличение с связи с необходимостью приобретения.</t>
  </si>
  <si>
    <t>По данной статье произошло уменьшение в связи с уменьшением договорных отношений (35 ком*1135,00)</t>
  </si>
  <si>
    <t>По данной статье произошло уменьшение в связи с уменьшением договорных отношений (уменьшение стоимости)</t>
  </si>
  <si>
    <r>
      <t xml:space="preserve">             </t>
    </r>
    <r>
      <rPr>
        <i/>
        <u/>
        <sz val="10"/>
        <rFont val="Times New Roman"/>
        <family val="1"/>
        <charset val="204"/>
      </rPr>
      <t xml:space="preserve"> хоз.товар </t>
    </r>
    <r>
      <rPr>
        <i/>
        <sz val="10"/>
        <rFont val="Times New Roman"/>
        <family val="1"/>
        <charset val="204"/>
      </rPr>
      <t>(карнизы в помещения в копрпус №3 -10шт*680,00; карниз для сцены -1 шт*1683,53, ведро эмал, 2 шт*900,00; таз эмал. 2шт.*746,10; информационные стенды 4 шт*1173,75;держатели для туал.бумаги 6 шт*190,00; дозатор 1 шт*437,90)</t>
    </r>
  </si>
  <si>
    <t>По данной статье произошло увеличение в связи с увеличением договорных отношений, приобретение скатертей в столовую на столы)</t>
  </si>
  <si>
    <t>По данной статье произошло уменьшение в связи с уменьшением  выплатой премии</t>
  </si>
  <si>
    <t xml:space="preserve">от  06.09.2022 года                                                                                                     № 6
</t>
  </si>
  <si>
    <t xml:space="preserve">от  23.08.2022 года                                                                                                     № 5
</t>
  </si>
  <si>
    <t xml:space="preserve">от  22.06.2022 года                                                                                                     № 4
</t>
  </si>
  <si>
    <t xml:space="preserve">от  16.05.2022 года                                                                                                     № 3
</t>
  </si>
  <si>
    <t xml:space="preserve">от  31.03.2022 года                                                                                                     № 2
</t>
  </si>
  <si>
    <t xml:space="preserve">от  29.09.2022 года                                                                                                     № 7
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</si>
  <si>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во  исполнение  требований  статьи  2  Федерального  закона  от  18  июля  2011 года  №223-ФЗ    «О   закупках    товаров,    работ,    услуг    отдельными    видами юридических  лиц»  и статьи 4 Федерального  закона от 02 июля  2021  года №  360- ФЗ   «О   внесении   изменений   в   отдельные   законодательные   акты   Российской Федерации»,    в    целях    надлежащей    организации    закупочной    деятельности МАУ ДОЛ "Спутник" представила на расмотрение Положение о закупках товаров, работ, услуг отдельными видами юридических лиц в соответствии Федеральным законом № 223 ФЗ</t>
  </si>
  <si>
    <t>Решили:  утвердить  Положение о закупках товаров, работ, услуг Муниципального автономного учреждения Детский оздоровительный лагерь "Спутник"</t>
  </si>
  <si>
    <t>По данной статье произошло увеличение в связи с изменением договорных отношений, увеличение стоимости и объема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</si>
  <si>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увеличением доходной части по приносящей доход деятельности(сдача металлолома) и перераспределением денежных средств.</t>
  </si>
  <si>
    <t>Строка «Выплаты по расходам, всего»  16 501 223,81  руб., в том числе:</t>
  </si>
  <si>
    <t>Строка «Поступления, от доходов всего» 16 501 223,81 руб., в том числе:</t>
  </si>
  <si>
    <t>По данной статье произошло увеличение в связи с изменением договорных отношений, увеличение стоимости.</t>
  </si>
  <si>
    <t>По данной статье произошло уменьшение в связи с изменением договорных отношений, уменьшение объема.</t>
  </si>
  <si>
    <t>стеллаж книжный</t>
  </si>
  <si>
    <t>Место проведения заседания   Наблюдательного Совета Муниципального автономного  учреждения  Детский оздоровительный лагерь «Спутник»:       г.п. Верхние Серги, Володарского, 19,   время проведения – 10 час. 00 мин.</t>
  </si>
  <si>
    <t>Повестка дня</t>
  </si>
  <si>
    <t>1.Утверждение        новой      редакции      Положения   о  закупках товаров,  работ,  услуг отдельными видами юридических лиц в соответствии Федеральным законом № 223 ФЗ от 18.07.2011 года " О закупках товаров, работ, услуг отдельными видами юридических лиц"</t>
  </si>
  <si>
    <t xml:space="preserve">от  24.10.2022 года                                                                                                     № 8
</t>
  </si>
  <si>
    <t>По данной статье произошло уменьшение в связи с изменением договорных отношений, не приобретали в связи с заменой нового насоса в кочегарку</t>
  </si>
  <si>
    <t>линолеум (3,35*3,5)</t>
  </si>
  <si>
    <t>По данной статье произошло увеличение в связи с повышением тарифа с 01.07.2022 года</t>
  </si>
  <si>
    <t>По данной статье произошло уменьшение в связи с необлагаемой суммой.</t>
  </si>
  <si>
    <t>По данной статье произошло увеличение в связи с необходимость приобретения.</t>
  </si>
  <si>
    <t>По данной статье произошло увеличение в связи с необходимость ремонта полов в медпункте.</t>
  </si>
  <si>
    <t xml:space="preserve">от  24.11.2022 года                                                                                                     № 9
</t>
  </si>
  <si>
    <t>Строка «Поступления, от доходов всего» 16 500 980,80 руб., в том числе:</t>
  </si>
  <si>
    <t>Строка «Выплаты по расходам, всего»  16 500 980,80  руб., в том числе:</t>
  </si>
  <si>
    <t>По данной статье произошло уменьшение в связи с измененеием договорных отношений, уменьшение объема закупки</t>
  </si>
  <si>
    <t>По данной статье произошло уменьшение в связи с измененеием договорных отношений, уменьшение стоимости товара</t>
  </si>
  <si>
    <t>По данной статье произошло уменьшение в связи с изменением значения показателей объема муниципальной услуги.</t>
  </si>
  <si>
    <t>По данной статье произошло уменьшение в связи с уменьшение объема услуги.</t>
  </si>
  <si>
    <t>По данной статье произошло увеличение в связи с увеличение объема услуги</t>
  </si>
  <si>
    <t>текущий ремонт пожарной безопасности в  МАУ ДОЛ "Спутник"</t>
  </si>
  <si>
    <t xml:space="preserve">По данной статье произошло увеличение в связи с дополнительным финансированием 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</si>
  <si>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увеличением доходной части по приносящей доход деятельности  (поступление родительской платы за путевки) и перераспределением денежных средств.</t>
  </si>
  <si>
    <t>налог УСН (1/2 в связи с оплатой страховых взносов)</t>
  </si>
  <si>
    <t>По данной статье произошло увеличение в связи с увеличением доходной части (30410,000*6%*50%)</t>
  </si>
  <si>
    <t>питание сотрудников (403чел/дней*350,00)</t>
  </si>
  <si>
    <t>По данной статье произошло увеличение в связи с увеличением чел/дней, было запланировано 400 по факту 403</t>
  </si>
  <si>
    <t>По данной статье произошло увеличение в связи с увеличением объема услуги.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</si>
  <si>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изменением среднего размера платы за единицу муниципальной услуги и дополнительного финансирование на текущий ремонт пожарной безопасности.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</si>
  <si>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2022 год, в связи с уменьшением финансирования  субсидий на "Персонифициронное финансирование дополнительного образования детей в Нижнесергинском муниципальном районе".</t>
  </si>
  <si>
    <t xml:space="preserve"> По данной статье произошло уменьшение выплат, согласно поданных заявок.</t>
  </si>
  <si>
    <t xml:space="preserve">от  19.12.2022 года                                                                                                     № 10
</t>
  </si>
  <si>
    <t>текущий ремонт помещений столовой МАУ ДОЛ "Спутник"</t>
  </si>
  <si>
    <t>стул офисный (2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</si>
</sst>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i/>
      <u/>
      <sz val="10"/>
      <color theme="1"/>
      <name val="Times New Roman"/>
      <family val="1"/>
      <charset val="204"/>
    </font>
    <font>
      <i/>
      <u/>
      <sz val="1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2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2" fontId="14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2" fontId="2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wrapText="1"/>
    </xf>
    <xf numFmtId="2" fontId="21" fillId="0" borderId="1" xfId="0" applyNumberFormat="1" applyFon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0" fillId="0" borderId="0" xfId="0" applyFont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21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29" fillId="0" borderId="0" xfId="0" applyFont="1" applyAlignment="1">
      <alignment horizontal="justify" vertical="center"/>
    </xf>
    <xf numFmtId="0" fontId="30" fillId="0" borderId="0" xfId="0" applyFont="1"/>
    <xf numFmtId="2" fontId="33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2" fontId="10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7" fillId="0" borderId="1" xfId="0" applyFont="1" applyBorder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13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2" fontId="13" fillId="0" borderId="2" xfId="0" applyNumberFormat="1" applyFont="1" applyBorder="1" applyAlignment="1">
      <alignment horizontal="justify" vertical="center" wrapText="1"/>
    </xf>
    <xf numFmtId="2" fontId="11" fillId="0" borderId="3" xfId="0" applyNumberFormat="1" applyFont="1" applyBorder="1" applyAlignment="1">
      <alignment horizontal="justify" vertical="center" wrapText="1"/>
    </xf>
    <xf numFmtId="2" fontId="11" fillId="0" borderId="4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13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4" fillId="0" borderId="1" xfId="0" applyFont="1" applyBorder="1" applyAlignment="1"/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7" fillId="0" borderId="2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3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/>
    <xf numFmtId="164" fontId="6" fillId="0" borderId="2" xfId="0" applyNumberFormat="1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0" fillId="0" borderId="0" xfId="0" applyFont="1" applyAlignment="1"/>
    <xf numFmtId="0" fontId="29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distributed" wrapText="1"/>
    </xf>
    <xf numFmtId="0" fontId="29" fillId="0" borderId="0" xfId="0" applyFont="1" applyAlignment="1">
      <alignment horizontal="justify" vertical="distributed" wrapText="1"/>
    </xf>
    <xf numFmtId="0" fontId="29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29" fillId="0" borderId="0" xfId="0" applyFont="1" applyAlignment="1"/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2" fontId="17" fillId="0" borderId="2" xfId="0" applyNumberFormat="1" applyFont="1" applyBorder="1" applyAlignment="1">
      <alignment horizontal="justify" vertical="center" wrapText="1"/>
    </xf>
    <xf numFmtId="2" fontId="18" fillId="0" borderId="3" xfId="0" applyNumberFormat="1" applyFont="1" applyBorder="1" applyAlignment="1">
      <alignment horizontal="justify" vertical="center" wrapText="1"/>
    </xf>
    <xf numFmtId="2" fontId="18" fillId="0" borderId="4" xfId="0" applyNumberFormat="1" applyFont="1" applyBorder="1" applyAlignment="1">
      <alignment horizontal="justify" vertical="center" wrapText="1"/>
    </xf>
    <xf numFmtId="2" fontId="13" fillId="0" borderId="5" xfId="0" applyNumberFormat="1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14" fillId="0" borderId="2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view="pageBreakPreview" topLeftCell="A7" zoomScaleNormal="100" zoomScaleSheetLayoutView="100" workbookViewId="0">
      <selection activeCell="A110" sqref="A1:XFD1048576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234" t="s">
        <v>92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96" customHeight="1" x14ac:dyDescent="0.25">
      <c r="A11" s="236" t="s">
        <v>97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98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20"/>
      <c r="C17" s="20"/>
      <c r="D17" s="20"/>
      <c r="E17" s="20"/>
      <c r="F17" s="20"/>
      <c r="G17" s="20"/>
      <c r="H17" s="20"/>
      <c r="I17" s="20"/>
      <c r="J17" s="20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30" customHeight="1" x14ac:dyDescent="0.25">
      <c r="A19" s="251" t="s">
        <v>7</v>
      </c>
      <c r="B19" s="252"/>
      <c r="C19" s="252"/>
      <c r="D19" s="230">
        <f>5533417.2+826910.4+2640310.4</f>
        <v>9000638</v>
      </c>
      <c r="E19" s="230"/>
      <c r="F19" s="230">
        <v>0</v>
      </c>
      <c r="G19" s="230"/>
      <c r="H19" s="253"/>
      <c r="I19" s="231"/>
      <c r="J19" s="231"/>
    </row>
    <row r="20" spans="1:11" x14ac:dyDescent="0.25">
      <c r="A20" s="251" t="s">
        <v>8</v>
      </c>
      <c r="B20" s="252"/>
      <c r="C20" s="252"/>
      <c r="D20" s="230">
        <f>300082.8+5051500</f>
        <v>5351582.8</v>
      </c>
      <c r="E20" s="230"/>
      <c r="F20" s="230">
        <v>0</v>
      </c>
      <c r="G20" s="230"/>
      <c r="H20" s="231"/>
      <c r="I20" s="231"/>
      <c r="J20" s="231"/>
    </row>
    <row r="21" spans="1:11" ht="15.75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253"/>
      <c r="I21" s="231"/>
      <c r="J21" s="231"/>
    </row>
    <row r="22" spans="1:11" ht="30" customHeight="1" x14ac:dyDescent="0.25">
      <c r="A22" s="254" t="s">
        <v>10</v>
      </c>
      <c r="B22" s="255"/>
      <c r="C22" s="256"/>
      <c r="D22" s="230">
        <v>861020.2</v>
      </c>
      <c r="E22" s="230"/>
      <c r="F22" s="230">
        <v>0</v>
      </c>
      <c r="G22" s="230"/>
      <c r="H22" s="253"/>
      <c r="I22" s="231"/>
      <c r="J22" s="231"/>
    </row>
    <row r="23" spans="1:11" ht="15.75" x14ac:dyDescent="0.25">
      <c r="A23" s="243" t="s">
        <v>11</v>
      </c>
      <c r="B23" s="257"/>
      <c r="C23" s="257"/>
      <c r="D23" s="247">
        <f>D19+D20+D21+D22</f>
        <v>15213241</v>
      </c>
      <c r="E23" s="247"/>
      <c r="F23" s="247">
        <v>0</v>
      </c>
      <c r="G23" s="247"/>
      <c r="H23" s="248">
        <f>H19+H20+H21+H22</f>
        <v>0</v>
      </c>
      <c r="I23" s="249"/>
      <c r="J23" s="249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99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27" t="s">
        <v>14</v>
      </c>
      <c r="I30" s="227" t="s">
        <v>13</v>
      </c>
      <c r="J30" s="228"/>
      <c r="K30" s="229"/>
    </row>
    <row r="31" spans="1:11" s="3" customFormat="1" ht="31.5" customHeight="1" x14ac:dyDescent="0.25">
      <c r="A31" s="223" t="s">
        <v>15</v>
      </c>
      <c r="B31" s="223"/>
      <c r="C31" s="223"/>
      <c r="D31" s="221">
        <f>2800111.51+1117593.31</f>
        <v>3917704.82</v>
      </c>
      <c r="E31" s="222"/>
      <c r="F31" s="221">
        <f t="shared" ref="F31:F36" si="0">D31+H31</f>
        <v>3917704.82</v>
      </c>
      <c r="G31" s="222"/>
      <c r="H31" s="14"/>
      <c r="I31" s="261"/>
      <c r="J31" s="262"/>
      <c r="K31" s="263"/>
    </row>
    <row r="32" spans="1:11" s="3" customFormat="1" ht="33.75" customHeight="1" x14ac:dyDescent="0.25">
      <c r="A32" s="216" t="s">
        <v>16</v>
      </c>
      <c r="B32" s="217"/>
      <c r="C32" s="218"/>
      <c r="D32" s="219">
        <f>845633.66+337513.19</f>
        <v>1183146.8500000001</v>
      </c>
      <c r="E32" s="220"/>
      <c r="F32" s="221">
        <f t="shared" si="0"/>
        <v>1183146.8500000001</v>
      </c>
      <c r="G32" s="222"/>
      <c r="H32" s="14"/>
      <c r="I32" s="193"/>
      <c r="J32" s="194"/>
      <c r="K32" s="195"/>
    </row>
    <row r="33" spans="1:11" s="3" customFormat="1" ht="16.5" customHeight="1" x14ac:dyDescent="0.25">
      <c r="A33" s="223" t="s">
        <v>18</v>
      </c>
      <c r="B33" s="223"/>
      <c r="C33" s="223"/>
      <c r="D33" s="221">
        <f>SUM(D34:E36)</f>
        <v>17292</v>
      </c>
      <c r="E33" s="222"/>
      <c r="F33" s="221">
        <f t="shared" si="0"/>
        <v>17292</v>
      </c>
      <c r="G33" s="222"/>
      <c r="H33" s="29">
        <f>SUM(H34:H36)</f>
        <v>0</v>
      </c>
      <c r="I33" s="224"/>
      <c r="J33" s="224"/>
      <c r="K33" s="224"/>
    </row>
    <row r="34" spans="1:11" s="3" customFormat="1" ht="16.5" customHeight="1" x14ac:dyDescent="0.25">
      <c r="A34" s="268" t="s">
        <v>46</v>
      </c>
      <c r="B34" s="269"/>
      <c r="C34" s="270"/>
      <c r="D34" s="196">
        <v>14400</v>
      </c>
      <c r="E34" s="197"/>
      <c r="F34" s="196">
        <f t="shared" si="0"/>
        <v>14400</v>
      </c>
      <c r="G34" s="198"/>
      <c r="H34" s="11"/>
      <c r="I34" s="193"/>
      <c r="J34" s="194"/>
      <c r="K34" s="195"/>
    </row>
    <row r="35" spans="1:11" s="3" customFormat="1" ht="16.5" customHeight="1" x14ac:dyDescent="0.25">
      <c r="A35" s="268" t="s">
        <v>47</v>
      </c>
      <c r="B35" s="269"/>
      <c r="C35" s="270"/>
      <c r="D35" s="196">
        <v>2640</v>
      </c>
      <c r="E35" s="197"/>
      <c r="F35" s="196">
        <f t="shared" si="0"/>
        <v>2640</v>
      </c>
      <c r="G35" s="198"/>
      <c r="H35" s="15"/>
      <c r="I35" s="224"/>
      <c r="J35" s="224"/>
      <c r="K35" s="224"/>
    </row>
    <row r="36" spans="1:11" s="3" customFormat="1" ht="16.5" customHeight="1" x14ac:dyDescent="0.25">
      <c r="A36" s="187" t="s">
        <v>63</v>
      </c>
      <c r="B36" s="266"/>
      <c r="C36" s="267"/>
      <c r="D36" s="196">
        <v>252</v>
      </c>
      <c r="E36" s="197"/>
      <c r="F36" s="196">
        <f t="shared" si="0"/>
        <v>252</v>
      </c>
      <c r="G36" s="198"/>
      <c r="H36" s="11"/>
      <c r="I36" s="193"/>
      <c r="J36" s="194"/>
      <c r="K36" s="195"/>
    </row>
    <row r="37" spans="1:11" s="3" customFormat="1" ht="16.5" customHeight="1" x14ac:dyDescent="0.25">
      <c r="A37" s="216" t="s">
        <v>17</v>
      </c>
      <c r="B37" s="217"/>
      <c r="C37" s="218"/>
      <c r="D37" s="264">
        <f>SUM(D38:E40)</f>
        <v>547845.79999999993</v>
      </c>
      <c r="E37" s="265"/>
      <c r="F37" s="264">
        <f>H37+D37</f>
        <v>547845.79999999993</v>
      </c>
      <c r="G37" s="265"/>
      <c r="H37" s="29">
        <f>SUM(H38:H40)</f>
        <v>0</v>
      </c>
      <c r="I37" s="224"/>
      <c r="J37" s="224"/>
      <c r="K37" s="224"/>
    </row>
    <row r="38" spans="1:11" s="3" customFormat="1" ht="16.5" customHeight="1" x14ac:dyDescent="0.25">
      <c r="A38" s="187" t="s">
        <v>22</v>
      </c>
      <c r="B38" s="188"/>
      <c r="C38" s="189"/>
      <c r="D38" s="196">
        <v>517500</v>
      </c>
      <c r="E38" s="197"/>
      <c r="F38" s="196">
        <f>H38+D38</f>
        <v>517500</v>
      </c>
      <c r="G38" s="198"/>
      <c r="H38" s="30"/>
      <c r="I38" s="199"/>
      <c r="J38" s="200"/>
      <c r="K38" s="201"/>
    </row>
    <row r="39" spans="1:11" s="3" customFormat="1" ht="16.5" customHeight="1" x14ac:dyDescent="0.25">
      <c r="A39" s="187" t="s">
        <v>23</v>
      </c>
      <c r="B39" s="188"/>
      <c r="C39" s="189"/>
      <c r="D39" s="196">
        <v>15835.2</v>
      </c>
      <c r="E39" s="197"/>
      <c r="F39" s="196">
        <f>H39+D39</f>
        <v>15835.2</v>
      </c>
      <c r="G39" s="198"/>
      <c r="H39" s="11"/>
      <c r="I39" s="193"/>
      <c r="J39" s="194"/>
      <c r="K39" s="195"/>
    </row>
    <row r="40" spans="1:11" s="3" customFormat="1" ht="25.5" customHeight="1" x14ac:dyDescent="0.25">
      <c r="A40" s="187" t="s">
        <v>34</v>
      </c>
      <c r="B40" s="188"/>
      <c r="C40" s="189"/>
      <c r="D40" s="196">
        <v>14510.6</v>
      </c>
      <c r="E40" s="197"/>
      <c r="F40" s="196">
        <f>H40+D40</f>
        <v>14510.6</v>
      </c>
      <c r="G40" s="198"/>
      <c r="H40" s="12"/>
      <c r="I40" s="193"/>
      <c r="J40" s="194"/>
      <c r="K40" s="195"/>
    </row>
    <row r="41" spans="1:11" s="3" customFormat="1" ht="35.25" customHeight="1" x14ac:dyDescent="0.25">
      <c r="A41" s="216" t="s">
        <v>19</v>
      </c>
      <c r="B41" s="217"/>
      <c r="C41" s="218"/>
      <c r="D41" s="264">
        <f>SUM(D42:E51)</f>
        <v>317780.34999999998</v>
      </c>
      <c r="E41" s="265"/>
      <c r="F41" s="264">
        <f>D41+H41</f>
        <v>317780.34999999998</v>
      </c>
      <c r="G41" s="265"/>
      <c r="H41" s="29">
        <f>SUM(H43:H51)</f>
        <v>0</v>
      </c>
      <c r="I41" s="261"/>
      <c r="J41" s="262"/>
      <c r="K41" s="263"/>
    </row>
    <row r="42" spans="1:11" s="3" customFormat="1" ht="54" customHeight="1" x14ac:dyDescent="0.25">
      <c r="A42" s="187" t="s">
        <v>93</v>
      </c>
      <c r="B42" s="188"/>
      <c r="C42" s="189"/>
      <c r="D42" s="211">
        <v>35000</v>
      </c>
      <c r="E42" s="212"/>
      <c r="F42" s="196">
        <f t="shared" ref="F42" si="1">D42+H42</f>
        <v>35000</v>
      </c>
      <c r="G42" s="198"/>
      <c r="H42" s="4"/>
      <c r="I42" s="193"/>
      <c r="J42" s="194"/>
      <c r="K42" s="195"/>
    </row>
    <row r="43" spans="1:11" s="3" customFormat="1" ht="91.5" customHeight="1" x14ac:dyDescent="0.25">
      <c r="A43" s="187" t="s">
        <v>64</v>
      </c>
      <c r="B43" s="188"/>
      <c r="C43" s="189"/>
      <c r="D43" s="211">
        <v>42000</v>
      </c>
      <c r="E43" s="212"/>
      <c r="F43" s="196">
        <f t="shared" ref="F43:F51" si="2">D43+H43</f>
        <v>42000</v>
      </c>
      <c r="G43" s="198"/>
      <c r="H43" s="4"/>
      <c r="I43" s="193"/>
      <c r="J43" s="194"/>
      <c r="K43" s="195"/>
    </row>
    <row r="44" spans="1:11" s="3" customFormat="1" ht="28.5" customHeight="1" x14ac:dyDescent="0.25">
      <c r="A44" s="187" t="s">
        <v>24</v>
      </c>
      <c r="B44" s="188"/>
      <c r="C44" s="189"/>
      <c r="D44" s="211">
        <v>6000</v>
      </c>
      <c r="E44" s="212"/>
      <c r="F44" s="196">
        <f t="shared" si="2"/>
        <v>6000</v>
      </c>
      <c r="G44" s="198"/>
      <c r="H44" s="4"/>
      <c r="I44" s="193"/>
      <c r="J44" s="194"/>
      <c r="K44" s="195"/>
    </row>
    <row r="45" spans="1:11" s="3" customFormat="1" ht="71.25" customHeight="1" x14ac:dyDescent="0.25">
      <c r="A45" s="187" t="s">
        <v>39</v>
      </c>
      <c r="B45" s="188"/>
      <c r="C45" s="189"/>
      <c r="D45" s="211">
        <v>119900.35</v>
      </c>
      <c r="E45" s="212"/>
      <c r="F45" s="196">
        <f t="shared" si="2"/>
        <v>119900.35</v>
      </c>
      <c r="G45" s="198"/>
      <c r="H45" s="13"/>
      <c r="I45" s="213"/>
      <c r="J45" s="214"/>
      <c r="K45" s="215"/>
    </row>
    <row r="46" spans="1:11" s="3" customFormat="1" ht="16.5" customHeight="1" x14ac:dyDescent="0.25">
      <c r="A46" s="187" t="s">
        <v>42</v>
      </c>
      <c r="B46" s="188"/>
      <c r="C46" s="189"/>
      <c r="D46" s="211">
        <f>1670*42</f>
        <v>70140</v>
      </c>
      <c r="E46" s="212"/>
      <c r="F46" s="196">
        <f t="shared" si="2"/>
        <v>70140</v>
      </c>
      <c r="G46" s="198"/>
      <c r="H46" s="11"/>
      <c r="I46" s="193"/>
      <c r="J46" s="194"/>
      <c r="K46" s="195"/>
    </row>
    <row r="47" spans="1:11" s="3" customFormat="1" ht="16.5" customHeight="1" x14ac:dyDescent="0.25">
      <c r="A47" s="187" t="s">
        <v>61</v>
      </c>
      <c r="B47" s="188"/>
      <c r="C47" s="189"/>
      <c r="D47" s="211">
        <v>11340</v>
      </c>
      <c r="E47" s="212"/>
      <c r="F47" s="196">
        <f t="shared" ref="F47:F48" si="3">D47+H47</f>
        <v>11340</v>
      </c>
      <c r="G47" s="198"/>
      <c r="H47" s="11"/>
      <c r="I47" s="193"/>
      <c r="J47" s="194"/>
      <c r="K47" s="195"/>
    </row>
    <row r="48" spans="1:11" s="3" customFormat="1" ht="37.5" customHeight="1" x14ac:dyDescent="0.25">
      <c r="A48" s="187" t="s">
        <v>65</v>
      </c>
      <c r="B48" s="188"/>
      <c r="C48" s="189"/>
      <c r="D48" s="211">
        <v>11000</v>
      </c>
      <c r="E48" s="212"/>
      <c r="F48" s="196">
        <f t="shared" si="3"/>
        <v>11000</v>
      </c>
      <c r="G48" s="198"/>
      <c r="H48" s="4"/>
      <c r="I48" s="261"/>
      <c r="J48" s="262"/>
      <c r="K48" s="263"/>
    </row>
    <row r="49" spans="1:11" s="3" customFormat="1" ht="16.5" customHeight="1" x14ac:dyDescent="0.25">
      <c r="A49" s="187" t="s">
        <v>25</v>
      </c>
      <c r="B49" s="188"/>
      <c r="C49" s="189"/>
      <c r="D49" s="211">
        <v>10000</v>
      </c>
      <c r="E49" s="212"/>
      <c r="F49" s="196">
        <f t="shared" si="2"/>
        <v>10000</v>
      </c>
      <c r="G49" s="198"/>
      <c r="H49" s="4"/>
      <c r="I49" s="261"/>
      <c r="J49" s="262"/>
      <c r="K49" s="263"/>
    </row>
    <row r="50" spans="1:11" s="3" customFormat="1" ht="16.5" customHeight="1" x14ac:dyDescent="0.25">
      <c r="A50" s="187" t="s">
        <v>94</v>
      </c>
      <c r="B50" s="188"/>
      <c r="C50" s="189"/>
      <c r="D50" s="211">
        <v>10000</v>
      </c>
      <c r="E50" s="212"/>
      <c r="F50" s="196">
        <f t="shared" ref="F50" si="4">D50+H50</f>
        <v>10000</v>
      </c>
      <c r="G50" s="198"/>
      <c r="H50" s="4"/>
      <c r="I50" s="261"/>
      <c r="J50" s="262"/>
      <c r="K50" s="263"/>
    </row>
    <row r="51" spans="1:11" s="3" customFormat="1" ht="24.75" customHeight="1" x14ac:dyDescent="0.25">
      <c r="A51" s="187" t="s">
        <v>35</v>
      </c>
      <c r="B51" s="271"/>
      <c r="C51" s="272"/>
      <c r="D51" s="211">
        <v>2400</v>
      </c>
      <c r="E51" s="273"/>
      <c r="F51" s="196">
        <f t="shared" si="2"/>
        <v>2400</v>
      </c>
      <c r="G51" s="198"/>
      <c r="H51" s="4"/>
      <c r="I51" s="261"/>
      <c r="J51" s="262"/>
      <c r="K51" s="263"/>
    </row>
    <row r="52" spans="1:11" s="3" customFormat="1" ht="16.5" customHeight="1" x14ac:dyDescent="0.25">
      <c r="A52" s="216" t="s">
        <v>20</v>
      </c>
      <c r="B52" s="217"/>
      <c r="C52" s="218"/>
      <c r="D52" s="264">
        <f>SUM(D53:E66)</f>
        <v>2633771.35</v>
      </c>
      <c r="E52" s="265"/>
      <c r="F52" s="264">
        <f>SUM(F53:G66)</f>
        <v>2633771.35</v>
      </c>
      <c r="G52" s="265"/>
      <c r="H52" s="29">
        <f>SUM(H53:H66)</f>
        <v>0</v>
      </c>
      <c r="I52" s="224"/>
      <c r="J52" s="224"/>
      <c r="K52" s="224"/>
    </row>
    <row r="53" spans="1:11" s="3" customFormat="1" ht="27.75" customHeight="1" x14ac:dyDescent="0.25">
      <c r="A53" s="187" t="s">
        <v>66</v>
      </c>
      <c r="B53" s="188"/>
      <c r="C53" s="189"/>
      <c r="D53" s="190">
        <v>22072.75</v>
      </c>
      <c r="E53" s="191"/>
      <c r="F53" s="190">
        <f t="shared" ref="F53:F66" si="5">D53+H53</f>
        <v>22072.75</v>
      </c>
      <c r="G53" s="192"/>
      <c r="H53" s="5"/>
      <c r="I53" s="193"/>
      <c r="J53" s="194"/>
      <c r="K53" s="195"/>
    </row>
    <row r="54" spans="1:11" s="3" customFormat="1" ht="15.75" customHeight="1" x14ac:dyDescent="0.25">
      <c r="A54" s="187" t="s">
        <v>36</v>
      </c>
      <c r="B54" s="188"/>
      <c r="C54" s="189"/>
      <c r="D54" s="190">
        <v>17193</v>
      </c>
      <c r="E54" s="191"/>
      <c r="F54" s="190">
        <f t="shared" si="5"/>
        <v>17193</v>
      </c>
      <c r="G54" s="192"/>
      <c r="H54" s="22"/>
      <c r="I54" s="274"/>
      <c r="J54" s="275"/>
      <c r="K54" s="276"/>
    </row>
    <row r="55" spans="1:11" s="3" customFormat="1" ht="63" customHeight="1" x14ac:dyDescent="0.25">
      <c r="A55" s="187" t="s">
        <v>56</v>
      </c>
      <c r="B55" s="188"/>
      <c r="C55" s="189"/>
      <c r="D55" s="190">
        <v>25000</v>
      </c>
      <c r="E55" s="191"/>
      <c r="F55" s="190">
        <f t="shared" si="5"/>
        <v>25000</v>
      </c>
      <c r="G55" s="192"/>
      <c r="H55" s="6"/>
      <c r="I55" s="199"/>
      <c r="J55" s="200"/>
      <c r="K55" s="201"/>
    </row>
    <row r="56" spans="1:11" s="3" customFormat="1" ht="29.25" customHeight="1" x14ac:dyDescent="0.25">
      <c r="A56" s="187" t="s">
        <v>67</v>
      </c>
      <c r="B56" s="188"/>
      <c r="C56" s="189"/>
      <c r="D56" s="190">
        <v>35385.599999999999</v>
      </c>
      <c r="E56" s="191"/>
      <c r="F56" s="190">
        <f t="shared" si="5"/>
        <v>35385.599999999999</v>
      </c>
      <c r="G56" s="192"/>
      <c r="H56" s="5"/>
      <c r="I56" s="193"/>
      <c r="J56" s="194"/>
      <c r="K56" s="195"/>
    </row>
    <row r="57" spans="1:11" s="3" customFormat="1" ht="16.5" customHeight="1" x14ac:dyDescent="0.25">
      <c r="A57" s="187" t="s">
        <v>57</v>
      </c>
      <c r="B57" s="188"/>
      <c r="C57" s="189"/>
      <c r="D57" s="190">
        <v>300000</v>
      </c>
      <c r="E57" s="191"/>
      <c r="F57" s="190">
        <f t="shared" ref="F57:F64" si="6">D57+H57</f>
        <v>300000</v>
      </c>
      <c r="G57" s="192"/>
      <c r="H57" s="22"/>
      <c r="I57" s="193"/>
      <c r="J57" s="194"/>
      <c r="K57" s="195"/>
    </row>
    <row r="58" spans="1:11" s="3" customFormat="1" ht="16.5" customHeight="1" x14ac:dyDescent="0.25">
      <c r="A58" s="187" t="s">
        <v>68</v>
      </c>
      <c r="B58" s="188"/>
      <c r="C58" s="189"/>
      <c r="D58" s="190">
        <v>4000</v>
      </c>
      <c r="E58" s="191"/>
      <c r="F58" s="190">
        <f t="shared" si="6"/>
        <v>4000</v>
      </c>
      <c r="G58" s="192"/>
      <c r="H58" s="22"/>
      <c r="I58" s="193"/>
      <c r="J58" s="194"/>
      <c r="K58" s="195"/>
    </row>
    <row r="59" spans="1:11" s="3" customFormat="1" ht="16.5" customHeight="1" x14ac:dyDescent="0.25">
      <c r="A59" s="187" t="s">
        <v>95</v>
      </c>
      <c r="B59" s="188"/>
      <c r="C59" s="189"/>
      <c r="D59" s="190">
        <v>18900</v>
      </c>
      <c r="E59" s="191"/>
      <c r="F59" s="190">
        <f t="shared" si="6"/>
        <v>18900</v>
      </c>
      <c r="G59" s="192"/>
      <c r="H59" s="22"/>
      <c r="I59" s="193"/>
      <c r="J59" s="194"/>
      <c r="K59" s="195"/>
    </row>
    <row r="60" spans="1:11" s="3" customFormat="1" ht="16.5" customHeight="1" x14ac:dyDescent="0.25">
      <c r="A60" s="187" t="s">
        <v>69</v>
      </c>
      <c r="B60" s="188"/>
      <c r="C60" s="189"/>
      <c r="D60" s="190">
        <v>44740</v>
      </c>
      <c r="E60" s="191"/>
      <c r="F60" s="190">
        <f t="shared" ref="F60:F61" si="7">D60+H60</f>
        <v>44740</v>
      </c>
      <c r="G60" s="192"/>
      <c r="H60" s="22"/>
      <c r="I60" s="193"/>
      <c r="J60" s="194"/>
      <c r="K60" s="195"/>
    </row>
    <row r="61" spans="1:11" s="3" customFormat="1" ht="25.5" customHeight="1" x14ac:dyDescent="0.25">
      <c r="A61" s="187" t="s">
        <v>70</v>
      </c>
      <c r="B61" s="188"/>
      <c r="C61" s="189"/>
      <c r="D61" s="190">
        <v>5000</v>
      </c>
      <c r="E61" s="191"/>
      <c r="F61" s="190">
        <f t="shared" si="7"/>
        <v>5000</v>
      </c>
      <c r="G61" s="192"/>
      <c r="H61" s="22"/>
      <c r="I61" s="193"/>
      <c r="J61" s="194"/>
      <c r="K61" s="195"/>
    </row>
    <row r="62" spans="1:11" s="3" customFormat="1" ht="16.5" customHeight="1" x14ac:dyDescent="0.25">
      <c r="A62" s="187" t="s">
        <v>71</v>
      </c>
      <c r="B62" s="188"/>
      <c r="C62" s="189"/>
      <c r="D62" s="190">
        <v>20800</v>
      </c>
      <c r="E62" s="191"/>
      <c r="F62" s="190">
        <f t="shared" ref="F62:F63" si="8">D62+H62</f>
        <v>20800</v>
      </c>
      <c r="G62" s="192"/>
      <c r="H62" s="22"/>
      <c r="I62" s="193"/>
      <c r="J62" s="194"/>
      <c r="K62" s="195"/>
    </row>
    <row r="63" spans="1:11" s="3" customFormat="1" ht="16.5" customHeight="1" x14ac:dyDescent="0.25">
      <c r="A63" s="187" t="s">
        <v>72</v>
      </c>
      <c r="B63" s="188"/>
      <c r="C63" s="189"/>
      <c r="D63" s="190">
        <v>40000</v>
      </c>
      <c r="E63" s="191"/>
      <c r="F63" s="190">
        <f t="shared" si="8"/>
        <v>40000</v>
      </c>
      <c r="G63" s="192"/>
      <c r="H63" s="22"/>
      <c r="I63" s="193"/>
      <c r="J63" s="194"/>
      <c r="K63" s="195"/>
    </row>
    <row r="64" spans="1:11" s="3" customFormat="1" ht="16.5" customHeight="1" x14ac:dyDescent="0.25">
      <c r="A64" s="187" t="s">
        <v>73</v>
      </c>
      <c r="B64" s="188"/>
      <c r="C64" s="189"/>
      <c r="D64" s="190">
        <v>5000</v>
      </c>
      <c r="E64" s="191"/>
      <c r="F64" s="190">
        <f t="shared" si="6"/>
        <v>5000</v>
      </c>
      <c r="G64" s="192"/>
      <c r="H64" s="22"/>
      <c r="I64" s="193"/>
      <c r="J64" s="194"/>
      <c r="K64" s="195"/>
    </row>
    <row r="65" spans="1:11" s="3" customFormat="1" ht="26.25" customHeight="1" x14ac:dyDescent="0.25">
      <c r="A65" s="187" t="s">
        <v>74</v>
      </c>
      <c r="B65" s="188"/>
      <c r="C65" s="189"/>
      <c r="D65" s="190">
        <v>120000</v>
      </c>
      <c r="E65" s="191"/>
      <c r="F65" s="190">
        <f t="shared" si="5"/>
        <v>120000</v>
      </c>
      <c r="G65" s="192"/>
      <c r="H65" s="22"/>
      <c r="I65" s="193"/>
      <c r="J65" s="194"/>
      <c r="K65" s="195"/>
    </row>
    <row r="66" spans="1:11" s="3" customFormat="1" ht="25.5" customHeight="1" x14ac:dyDescent="0.25">
      <c r="A66" s="187" t="s">
        <v>75</v>
      </c>
      <c r="B66" s="188"/>
      <c r="C66" s="189"/>
      <c r="D66" s="190">
        <f>820260+1155420</f>
        <v>1975680</v>
      </c>
      <c r="E66" s="191"/>
      <c r="F66" s="190">
        <f t="shared" si="5"/>
        <v>1975680</v>
      </c>
      <c r="G66" s="192"/>
      <c r="H66" s="5"/>
      <c r="I66" s="193"/>
      <c r="J66" s="194"/>
      <c r="K66" s="195"/>
    </row>
    <row r="67" spans="1:11" s="33" customFormat="1" ht="45.75" customHeight="1" x14ac:dyDescent="0.25">
      <c r="A67" s="202" t="s">
        <v>37</v>
      </c>
      <c r="B67" s="203"/>
      <c r="C67" s="204"/>
      <c r="D67" s="205">
        <v>6650.4</v>
      </c>
      <c r="E67" s="206"/>
      <c r="F67" s="205">
        <f t="shared" ref="F67" si="9">D67+H67</f>
        <v>6650.4</v>
      </c>
      <c r="G67" s="207"/>
      <c r="H67" s="35"/>
      <c r="I67" s="193"/>
      <c r="J67" s="194"/>
      <c r="K67" s="195"/>
    </row>
    <row r="68" spans="1:11" s="33" customFormat="1" ht="32.25" customHeight="1" x14ac:dyDescent="0.25">
      <c r="A68" s="202" t="s">
        <v>44</v>
      </c>
      <c r="B68" s="208"/>
      <c r="C68" s="209"/>
      <c r="D68" s="205">
        <f>SUM(D69:E72)</f>
        <v>310795</v>
      </c>
      <c r="E68" s="210"/>
      <c r="F68" s="205">
        <f t="shared" ref="F68" si="10">D68+H68</f>
        <v>310795</v>
      </c>
      <c r="G68" s="207"/>
      <c r="H68" s="35">
        <f>H71</f>
        <v>0</v>
      </c>
      <c r="I68" s="278"/>
      <c r="J68" s="279"/>
      <c r="K68" s="280"/>
    </row>
    <row r="69" spans="1:11" s="3" customFormat="1" ht="16.5" customHeight="1" x14ac:dyDescent="0.25">
      <c r="A69" s="187" t="s">
        <v>40</v>
      </c>
      <c r="B69" s="188"/>
      <c r="C69" s="189"/>
      <c r="D69" s="196">
        <v>1600</v>
      </c>
      <c r="E69" s="197"/>
      <c r="F69" s="196">
        <f t="shared" ref="F69:F72" si="11">D69+H69</f>
        <v>1600</v>
      </c>
      <c r="G69" s="198"/>
      <c r="H69" s="13"/>
      <c r="I69" s="199"/>
      <c r="J69" s="200"/>
      <c r="K69" s="201"/>
    </row>
    <row r="70" spans="1:11" s="3" customFormat="1" ht="16.5" customHeight="1" x14ac:dyDescent="0.25">
      <c r="A70" s="187" t="s">
        <v>41</v>
      </c>
      <c r="B70" s="188"/>
      <c r="C70" s="189"/>
      <c r="D70" s="196">
        <v>3120</v>
      </c>
      <c r="E70" s="197"/>
      <c r="F70" s="196">
        <f t="shared" ref="F70" si="12">D70+H70</f>
        <v>3120</v>
      </c>
      <c r="G70" s="198"/>
      <c r="H70" s="13"/>
      <c r="I70" s="199"/>
      <c r="J70" s="200"/>
      <c r="K70" s="201"/>
    </row>
    <row r="71" spans="1:11" s="3" customFormat="1" ht="16.5" customHeight="1" x14ac:dyDescent="0.25">
      <c r="A71" s="187" t="s">
        <v>48</v>
      </c>
      <c r="B71" s="188"/>
      <c r="C71" s="189"/>
      <c r="D71" s="196">
        <v>6075</v>
      </c>
      <c r="E71" s="197"/>
      <c r="F71" s="196">
        <f t="shared" si="11"/>
        <v>6075</v>
      </c>
      <c r="G71" s="198"/>
      <c r="H71" s="11"/>
      <c r="I71" s="193"/>
      <c r="J71" s="194"/>
      <c r="K71" s="195"/>
    </row>
    <row r="72" spans="1:11" s="3" customFormat="1" ht="16.5" customHeight="1" x14ac:dyDescent="0.25">
      <c r="A72" s="187" t="s">
        <v>96</v>
      </c>
      <c r="B72" s="188"/>
      <c r="C72" s="189"/>
      <c r="D72" s="196">
        <v>300000</v>
      </c>
      <c r="E72" s="197"/>
      <c r="F72" s="196">
        <f t="shared" si="11"/>
        <v>300000</v>
      </c>
      <c r="G72" s="198"/>
      <c r="H72" s="11"/>
      <c r="I72" s="281"/>
      <c r="J72" s="282"/>
      <c r="K72" s="283"/>
    </row>
    <row r="73" spans="1:11" s="33" customFormat="1" ht="27" customHeight="1" x14ac:dyDescent="0.25">
      <c r="A73" s="202" t="s">
        <v>43</v>
      </c>
      <c r="B73" s="203"/>
      <c r="C73" s="204"/>
      <c r="D73" s="221">
        <f>SUM(D74:E75)</f>
        <v>22320</v>
      </c>
      <c r="E73" s="222"/>
      <c r="F73" s="221">
        <f>SUM(F74:G75)</f>
        <v>22320</v>
      </c>
      <c r="G73" s="222"/>
      <c r="H73" s="35"/>
      <c r="I73" s="193"/>
      <c r="J73" s="194"/>
      <c r="K73" s="195"/>
    </row>
    <row r="74" spans="1:11" s="3" customFormat="1" ht="16.5" customHeight="1" x14ac:dyDescent="0.25">
      <c r="A74" s="187" t="s">
        <v>53</v>
      </c>
      <c r="B74" s="188"/>
      <c r="C74" s="189"/>
      <c r="D74" s="196">
        <v>18000</v>
      </c>
      <c r="E74" s="197"/>
      <c r="F74" s="196">
        <f>D74+H74</f>
        <v>18000</v>
      </c>
      <c r="G74" s="198"/>
      <c r="H74" s="11"/>
      <c r="I74" s="193"/>
      <c r="J74" s="194"/>
      <c r="K74" s="195"/>
    </row>
    <row r="75" spans="1:11" s="3" customFormat="1" ht="16.5" customHeight="1" x14ac:dyDescent="0.25">
      <c r="A75" s="187" t="s">
        <v>54</v>
      </c>
      <c r="B75" s="188"/>
      <c r="C75" s="189"/>
      <c r="D75" s="196">
        <v>4320</v>
      </c>
      <c r="E75" s="197"/>
      <c r="F75" s="196">
        <f>D75+H75</f>
        <v>4320</v>
      </c>
      <c r="G75" s="198"/>
      <c r="H75" s="11"/>
      <c r="I75" s="193"/>
      <c r="J75" s="194"/>
      <c r="K75" s="195"/>
    </row>
    <row r="76" spans="1:11" s="33" customFormat="1" ht="34.5" customHeight="1" x14ac:dyDescent="0.25">
      <c r="A76" s="202" t="s">
        <v>38</v>
      </c>
      <c r="B76" s="203"/>
      <c r="C76" s="204"/>
      <c r="D76" s="221">
        <f>SUM(D77:E78)</f>
        <v>43331.43</v>
      </c>
      <c r="E76" s="222"/>
      <c r="F76" s="221">
        <f>D76+H76</f>
        <v>43331.43</v>
      </c>
      <c r="G76" s="222"/>
      <c r="H76" s="35"/>
      <c r="I76" s="193"/>
      <c r="J76" s="194"/>
      <c r="K76" s="195"/>
    </row>
    <row r="77" spans="1:11" s="3" customFormat="1" ht="95.25" customHeight="1" x14ac:dyDescent="0.25">
      <c r="A77" s="187" t="s">
        <v>76</v>
      </c>
      <c r="B77" s="188"/>
      <c r="C77" s="189"/>
      <c r="D77" s="196">
        <f>6167.53+17570.4</f>
        <v>23737.93</v>
      </c>
      <c r="E77" s="197"/>
      <c r="F77" s="196">
        <f>D77+H77</f>
        <v>23737.93</v>
      </c>
      <c r="G77" s="198"/>
      <c r="H77" s="11"/>
      <c r="I77" s="193"/>
      <c r="J77" s="194"/>
      <c r="K77" s="195"/>
    </row>
    <row r="78" spans="1:11" s="3" customFormat="1" ht="94.5" customHeight="1" x14ac:dyDescent="0.25">
      <c r="A78" s="187" t="s">
        <v>77</v>
      </c>
      <c r="B78" s="188"/>
      <c r="C78" s="189"/>
      <c r="D78" s="196">
        <f>7380+12213.5</f>
        <v>19593.5</v>
      </c>
      <c r="E78" s="197"/>
      <c r="F78" s="196">
        <f t="shared" ref="F78" si="13">D78+H78</f>
        <v>19593.5</v>
      </c>
      <c r="G78" s="198"/>
      <c r="H78" s="13"/>
      <c r="I78" s="199"/>
      <c r="J78" s="200"/>
      <c r="K78" s="201"/>
    </row>
    <row r="79" spans="1:11" s="3" customFormat="1" x14ac:dyDescent="0.25">
      <c r="A79" s="299" t="s">
        <v>11</v>
      </c>
      <c r="B79" s="299"/>
      <c r="C79" s="299"/>
      <c r="D79" s="300">
        <f>D31+D32+D33+D37+D41+D52+D67+D68+D73+D76</f>
        <v>9000638</v>
      </c>
      <c r="E79" s="301"/>
      <c r="F79" s="300">
        <f>F31+F32+F33+F37+F41+F52+F67+F68+F73+F76</f>
        <v>9000638</v>
      </c>
      <c r="G79" s="301"/>
      <c r="H79" s="31"/>
      <c r="I79" s="225"/>
      <c r="J79" s="225"/>
      <c r="K79" s="225"/>
    </row>
    <row r="80" spans="1:11" s="3" customFormat="1" x14ac:dyDescent="0.25">
      <c r="A80" s="8"/>
      <c r="B80" s="8"/>
      <c r="C80" s="8"/>
      <c r="D80" s="9"/>
      <c r="E80" s="9"/>
      <c r="F80" s="9"/>
      <c r="G80" s="9"/>
      <c r="H80" s="9"/>
      <c r="I80" s="10"/>
      <c r="J80" s="10"/>
      <c r="K80" s="10"/>
    </row>
    <row r="81" spans="1:11" s="3" customFormat="1" x14ac:dyDescent="0.25">
      <c r="A81" s="8"/>
      <c r="B81" s="8"/>
      <c r="C81" s="8"/>
      <c r="D81" s="9"/>
      <c r="E81" s="9"/>
      <c r="F81" s="9"/>
      <c r="G81" s="9"/>
      <c r="H81" s="9"/>
      <c r="I81" s="10"/>
      <c r="J81" s="10"/>
      <c r="K81" s="10"/>
    </row>
    <row r="82" spans="1:11" ht="16.5" customHeight="1" x14ac:dyDescent="0.25">
      <c r="A82" s="277" t="s">
        <v>58</v>
      </c>
      <c r="B82" s="277"/>
      <c r="C82" s="277"/>
      <c r="D82" s="277"/>
      <c r="E82" s="277"/>
      <c r="F82" s="277"/>
      <c r="G82" s="277"/>
      <c r="H82" s="277"/>
      <c r="I82" s="277"/>
      <c r="J82" s="277"/>
      <c r="K82" s="277"/>
    </row>
    <row r="84" spans="1:11" x14ac:dyDescent="0.25">
      <c r="A84" s="225"/>
      <c r="B84" s="225"/>
      <c r="C84" s="225"/>
      <c r="D84" s="226" t="s">
        <v>5</v>
      </c>
      <c r="E84" s="226"/>
      <c r="F84" s="226" t="s">
        <v>6</v>
      </c>
      <c r="G84" s="226"/>
      <c r="H84" s="27" t="s">
        <v>14</v>
      </c>
      <c r="I84" s="227" t="s">
        <v>13</v>
      </c>
      <c r="J84" s="228"/>
      <c r="K84" s="229"/>
    </row>
    <row r="85" spans="1:11" ht="21" customHeight="1" x14ac:dyDescent="0.25">
      <c r="A85" s="312" t="s">
        <v>15</v>
      </c>
      <c r="B85" s="312"/>
      <c r="C85" s="312"/>
      <c r="D85" s="221">
        <v>439027</v>
      </c>
      <c r="E85" s="222"/>
      <c r="F85" s="221">
        <f>D85+H85</f>
        <v>439027</v>
      </c>
      <c r="G85" s="222"/>
      <c r="H85" s="30"/>
      <c r="I85" s="284"/>
      <c r="J85" s="285"/>
      <c r="K85" s="285"/>
    </row>
    <row r="86" spans="1:11" ht="28.5" customHeight="1" x14ac:dyDescent="0.25">
      <c r="A86" s="286" t="s">
        <v>16</v>
      </c>
      <c r="B86" s="287"/>
      <c r="C86" s="288"/>
      <c r="D86" s="221">
        <v>132586.15</v>
      </c>
      <c r="E86" s="222"/>
      <c r="F86" s="221">
        <f>D86+H86</f>
        <v>132586.15</v>
      </c>
      <c r="G86" s="222"/>
      <c r="H86" s="30"/>
      <c r="I86" s="289"/>
      <c r="J86" s="290"/>
      <c r="K86" s="291"/>
    </row>
    <row r="87" spans="1:11" ht="27.75" customHeight="1" x14ac:dyDescent="0.25">
      <c r="A87" s="216" t="s">
        <v>27</v>
      </c>
      <c r="B87" s="217"/>
      <c r="C87" s="218"/>
      <c r="D87" s="221">
        <f>SUM(D88:E89)</f>
        <v>27710.95</v>
      </c>
      <c r="E87" s="323"/>
      <c r="F87" s="221">
        <f t="shared" ref="F87" si="14">D87+H87</f>
        <v>27710.95</v>
      </c>
      <c r="G87" s="324"/>
      <c r="H87" s="34">
        <f>SUM(H88:H88)</f>
        <v>0</v>
      </c>
      <c r="I87" s="199"/>
      <c r="J87" s="200"/>
      <c r="K87" s="201"/>
    </row>
    <row r="88" spans="1:11" ht="30.75" customHeight="1" x14ac:dyDescent="0.25">
      <c r="A88" s="187" t="s">
        <v>55</v>
      </c>
      <c r="B88" s="188"/>
      <c r="C88" s="189"/>
      <c r="D88" s="196">
        <v>25830.61</v>
      </c>
      <c r="E88" s="197"/>
      <c r="F88" s="196">
        <f>D88+H88</f>
        <v>25830.61</v>
      </c>
      <c r="G88" s="197"/>
      <c r="H88" s="11"/>
      <c r="I88" s="193"/>
      <c r="J88" s="194"/>
      <c r="K88" s="195"/>
    </row>
    <row r="89" spans="1:11" ht="16.5" customHeight="1" x14ac:dyDescent="0.25">
      <c r="A89" s="187" t="s">
        <v>26</v>
      </c>
      <c r="B89" s="188"/>
      <c r="C89" s="189"/>
      <c r="D89" s="196">
        <v>1880.34</v>
      </c>
      <c r="E89" s="197"/>
      <c r="F89" s="196">
        <v>1880.34</v>
      </c>
      <c r="G89" s="197"/>
      <c r="H89" s="11"/>
      <c r="I89" s="193"/>
      <c r="J89" s="194"/>
      <c r="K89" s="195"/>
    </row>
    <row r="90" spans="1:11" ht="35.25" customHeight="1" x14ac:dyDescent="0.25">
      <c r="A90" s="216" t="s">
        <v>28</v>
      </c>
      <c r="B90" s="217"/>
      <c r="C90" s="218"/>
      <c r="D90" s="221">
        <v>60000</v>
      </c>
      <c r="E90" s="222"/>
      <c r="F90" s="221">
        <f>D90+H90</f>
        <v>60000</v>
      </c>
      <c r="G90" s="222"/>
      <c r="H90" s="35"/>
      <c r="I90" s="193"/>
      <c r="J90" s="194"/>
      <c r="K90" s="195"/>
    </row>
    <row r="91" spans="1:11" ht="16.5" customHeight="1" x14ac:dyDescent="0.25">
      <c r="A91" s="216" t="s">
        <v>20</v>
      </c>
      <c r="B91" s="217"/>
      <c r="C91" s="218"/>
      <c r="D91" s="221">
        <f>SUM(D92:E93)</f>
        <v>120690</v>
      </c>
      <c r="E91" s="222"/>
      <c r="F91" s="221">
        <f t="shared" ref="F91:F96" si="15">D91+H91</f>
        <v>120690</v>
      </c>
      <c r="G91" s="222"/>
      <c r="H91" s="29">
        <f>SUM(H92:H93)</f>
        <v>0</v>
      </c>
      <c r="I91" s="225"/>
      <c r="J91" s="225"/>
      <c r="K91" s="225"/>
    </row>
    <row r="92" spans="1:11" s="3" customFormat="1" ht="16.5" customHeight="1" x14ac:dyDescent="0.25">
      <c r="A92" s="187" t="s">
        <v>78</v>
      </c>
      <c r="B92" s="188"/>
      <c r="C92" s="189"/>
      <c r="D92" s="196">
        <v>108000</v>
      </c>
      <c r="E92" s="197"/>
      <c r="F92" s="196">
        <f t="shared" si="15"/>
        <v>108000</v>
      </c>
      <c r="G92" s="270"/>
      <c r="H92" s="7"/>
      <c r="I92" s="199"/>
      <c r="J92" s="200"/>
      <c r="K92" s="201"/>
    </row>
    <row r="93" spans="1:11" s="3" customFormat="1" ht="16.5" customHeight="1" x14ac:dyDescent="0.25">
      <c r="A93" s="187" t="s">
        <v>60</v>
      </c>
      <c r="B93" s="188"/>
      <c r="C93" s="189"/>
      <c r="D93" s="196">
        <v>12690</v>
      </c>
      <c r="E93" s="197"/>
      <c r="F93" s="196">
        <f t="shared" ref="F93" si="16">D93+H93</f>
        <v>12690</v>
      </c>
      <c r="G93" s="270"/>
      <c r="H93" s="7"/>
      <c r="I93" s="199"/>
      <c r="J93" s="200"/>
      <c r="K93" s="201"/>
    </row>
    <row r="94" spans="1:11" ht="16.5" customHeight="1" x14ac:dyDescent="0.25">
      <c r="A94" s="216" t="s">
        <v>33</v>
      </c>
      <c r="B94" s="217"/>
      <c r="C94" s="218"/>
      <c r="D94" s="221">
        <f>D95</f>
        <v>4500</v>
      </c>
      <c r="E94" s="222"/>
      <c r="F94" s="221">
        <f t="shared" si="15"/>
        <v>4500</v>
      </c>
      <c r="G94" s="222"/>
      <c r="H94" s="29">
        <f>SUM(H95:H95)</f>
        <v>0</v>
      </c>
      <c r="I94" s="225"/>
      <c r="J94" s="225"/>
      <c r="K94" s="225"/>
    </row>
    <row r="95" spans="1:11" s="3" customFormat="1" ht="16.5" customHeight="1" x14ac:dyDescent="0.25">
      <c r="A95" s="187" t="s">
        <v>79</v>
      </c>
      <c r="B95" s="188"/>
      <c r="C95" s="189"/>
      <c r="D95" s="196">
        <v>4500</v>
      </c>
      <c r="E95" s="197"/>
      <c r="F95" s="196">
        <f t="shared" si="15"/>
        <v>4500</v>
      </c>
      <c r="G95" s="270"/>
      <c r="H95" s="7"/>
      <c r="I95" s="199"/>
      <c r="J95" s="200"/>
      <c r="K95" s="201"/>
    </row>
    <row r="96" spans="1:11" s="33" customFormat="1" ht="45.75" customHeight="1" x14ac:dyDescent="0.25">
      <c r="A96" s="202" t="s">
        <v>37</v>
      </c>
      <c r="B96" s="203"/>
      <c r="C96" s="204"/>
      <c r="D96" s="205">
        <v>5006.1000000000004</v>
      </c>
      <c r="E96" s="206"/>
      <c r="F96" s="205">
        <f t="shared" si="15"/>
        <v>5006.1000000000004</v>
      </c>
      <c r="G96" s="207"/>
      <c r="H96" s="35"/>
      <c r="I96" s="193"/>
      <c r="J96" s="194"/>
      <c r="K96" s="195"/>
    </row>
    <row r="97" spans="1:11" s="37" customFormat="1" ht="32.25" customHeight="1" x14ac:dyDescent="0.25">
      <c r="A97" s="202" t="s">
        <v>38</v>
      </c>
      <c r="B97" s="203"/>
      <c r="C97" s="204"/>
      <c r="D97" s="221">
        <f>SUM(D98:E98)</f>
        <v>21200</v>
      </c>
      <c r="E97" s="222"/>
      <c r="F97" s="221">
        <f>D97+H97</f>
        <v>21200</v>
      </c>
      <c r="G97" s="222"/>
      <c r="H97" s="35"/>
      <c r="I97" s="315"/>
      <c r="J97" s="316"/>
      <c r="K97" s="317"/>
    </row>
    <row r="98" spans="1:11" s="3" customFormat="1" ht="64.5" customHeight="1" x14ac:dyDescent="0.25">
      <c r="A98" s="308" t="s">
        <v>80</v>
      </c>
      <c r="B98" s="309"/>
      <c r="C98" s="310"/>
      <c r="D98" s="196">
        <v>21200</v>
      </c>
      <c r="E98" s="197"/>
      <c r="F98" s="196">
        <f>D98</f>
        <v>21200</v>
      </c>
      <c r="G98" s="198"/>
      <c r="H98" s="11"/>
      <c r="I98" s="193"/>
      <c r="J98" s="194"/>
      <c r="K98" s="195"/>
    </row>
    <row r="99" spans="1:11" s="33" customFormat="1" ht="45.75" hidden="1" customHeight="1" x14ac:dyDescent="0.25">
      <c r="A99" s="202" t="s">
        <v>37</v>
      </c>
      <c r="B99" s="203"/>
      <c r="C99" s="204"/>
      <c r="D99" s="205">
        <v>5006.1000000000004</v>
      </c>
      <c r="E99" s="206"/>
      <c r="F99" s="205">
        <f t="shared" ref="F99" si="17">D99+H99</f>
        <v>5006.1000000000004</v>
      </c>
      <c r="G99" s="207"/>
      <c r="H99" s="35"/>
      <c r="I99" s="193"/>
      <c r="J99" s="194"/>
      <c r="K99" s="195"/>
    </row>
    <row r="100" spans="1:11" s="36" customFormat="1" ht="39" customHeight="1" x14ac:dyDescent="0.25">
      <c r="A100" s="318" t="s">
        <v>45</v>
      </c>
      <c r="B100" s="319"/>
      <c r="C100" s="320"/>
      <c r="D100" s="321">
        <f>SUM(D101:E107)</f>
        <v>50300</v>
      </c>
      <c r="E100" s="322"/>
      <c r="F100" s="321">
        <f t="shared" ref="F100:F101" si="18">D100+H100</f>
        <v>50300</v>
      </c>
      <c r="G100" s="322"/>
      <c r="H100" s="12"/>
      <c r="I100" s="305"/>
      <c r="J100" s="306"/>
      <c r="K100" s="307"/>
    </row>
    <row r="101" spans="1:11" s="36" customFormat="1" ht="16.5" customHeight="1" x14ac:dyDescent="0.25">
      <c r="A101" s="308" t="s">
        <v>81</v>
      </c>
      <c r="B101" s="309"/>
      <c r="C101" s="310"/>
      <c r="D101" s="211">
        <v>13440</v>
      </c>
      <c r="E101" s="212"/>
      <c r="F101" s="211">
        <f t="shared" si="18"/>
        <v>13440</v>
      </c>
      <c r="G101" s="212"/>
      <c r="H101" s="12"/>
      <c r="I101" s="305"/>
      <c r="J101" s="306"/>
      <c r="K101" s="307"/>
    </row>
    <row r="102" spans="1:11" s="36" customFormat="1" ht="16.5" customHeight="1" x14ac:dyDescent="0.25">
      <c r="A102" s="308" t="s">
        <v>49</v>
      </c>
      <c r="B102" s="309"/>
      <c r="C102" s="310"/>
      <c r="D102" s="211">
        <v>5600</v>
      </c>
      <c r="E102" s="212"/>
      <c r="F102" s="211">
        <f t="shared" ref="F102" si="19">D102+H102</f>
        <v>5600</v>
      </c>
      <c r="G102" s="212"/>
      <c r="H102" s="12"/>
      <c r="I102" s="305"/>
      <c r="J102" s="306"/>
      <c r="K102" s="307"/>
    </row>
    <row r="103" spans="1:11" s="36" customFormat="1" ht="16.5" customHeight="1" x14ac:dyDescent="0.25">
      <c r="A103" s="308" t="s">
        <v>50</v>
      </c>
      <c r="B103" s="313"/>
      <c r="C103" s="314"/>
      <c r="D103" s="211">
        <v>6720</v>
      </c>
      <c r="E103" s="212"/>
      <c r="F103" s="211">
        <f t="shared" ref="F103:F107" si="20">D103+H103</f>
        <v>6720</v>
      </c>
      <c r="G103" s="212"/>
      <c r="H103" s="12"/>
      <c r="I103" s="305"/>
      <c r="J103" s="306"/>
      <c r="K103" s="307"/>
    </row>
    <row r="104" spans="1:11" s="36" customFormat="1" ht="16.5" customHeight="1" x14ac:dyDescent="0.25">
      <c r="A104" s="308" t="s">
        <v>51</v>
      </c>
      <c r="B104" s="309"/>
      <c r="C104" s="310"/>
      <c r="D104" s="211">
        <v>8960</v>
      </c>
      <c r="E104" s="212"/>
      <c r="F104" s="211">
        <f t="shared" si="20"/>
        <v>8960</v>
      </c>
      <c r="G104" s="212"/>
      <c r="H104" s="12"/>
      <c r="I104" s="305"/>
      <c r="J104" s="306"/>
      <c r="K104" s="307"/>
    </row>
    <row r="105" spans="1:11" s="36" customFormat="1" ht="16.5" customHeight="1" x14ac:dyDescent="0.25">
      <c r="A105" s="308" t="s">
        <v>52</v>
      </c>
      <c r="B105" s="309"/>
      <c r="C105" s="310"/>
      <c r="D105" s="211">
        <v>4480</v>
      </c>
      <c r="E105" s="212"/>
      <c r="F105" s="211">
        <f t="shared" ref="F105:F106" si="21">D105+H105</f>
        <v>4480</v>
      </c>
      <c r="G105" s="212"/>
      <c r="H105" s="12"/>
      <c r="I105" s="305"/>
      <c r="J105" s="306"/>
      <c r="K105" s="307"/>
    </row>
    <row r="106" spans="1:11" s="36" customFormat="1" ht="16.5" customHeight="1" x14ac:dyDescent="0.25">
      <c r="A106" s="308" t="s">
        <v>82</v>
      </c>
      <c r="B106" s="309"/>
      <c r="C106" s="310"/>
      <c r="D106" s="211">
        <v>600</v>
      </c>
      <c r="E106" s="212"/>
      <c r="F106" s="211">
        <f t="shared" si="21"/>
        <v>600</v>
      </c>
      <c r="G106" s="212"/>
      <c r="H106" s="12"/>
      <c r="I106" s="305"/>
      <c r="J106" s="306"/>
      <c r="K106" s="307"/>
    </row>
    <row r="107" spans="1:11" s="36" customFormat="1" ht="16.5" customHeight="1" x14ac:dyDescent="0.25">
      <c r="A107" s="308" t="s">
        <v>83</v>
      </c>
      <c r="B107" s="309"/>
      <c r="C107" s="310"/>
      <c r="D107" s="211">
        <v>10500</v>
      </c>
      <c r="E107" s="212"/>
      <c r="F107" s="211">
        <f t="shared" si="20"/>
        <v>10500</v>
      </c>
      <c r="G107" s="212"/>
      <c r="H107" s="12"/>
      <c r="I107" s="305"/>
      <c r="J107" s="306"/>
      <c r="K107" s="307"/>
    </row>
    <row r="108" spans="1:11" x14ac:dyDescent="0.25">
      <c r="A108" s="299" t="s">
        <v>11</v>
      </c>
      <c r="B108" s="299"/>
      <c r="C108" s="299"/>
      <c r="D108" s="300">
        <f>D85+D86+D87+D90+D91+D94+D96+D97+D100</f>
        <v>861020.2</v>
      </c>
      <c r="E108" s="301"/>
      <c r="F108" s="300">
        <f>F85+F86+F87+F90+F91+F94+F96+F97+F100</f>
        <v>861020.2</v>
      </c>
      <c r="G108" s="301"/>
      <c r="H108" s="31">
        <f>H85+H86+H87+H90+H91+H94+H97+H100</f>
        <v>0</v>
      </c>
      <c r="I108" s="225"/>
      <c r="J108" s="225"/>
      <c r="K108" s="225"/>
    </row>
    <row r="109" spans="1:11" ht="12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1:11" ht="12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</row>
    <row r="111" spans="1:11" x14ac:dyDescent="0.25">
      <c r="A111" s="311" t="s">
        <v>59</v>
      </c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</row>
    <row r="112" spans="1:11" ht="8.25" customHeight="1" x14ac:dyDescent="0.25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</row>
    <row r="113" spans="1:11" x14ac:dyDescent="0.25">
      <c r="A113" s="225"/>
      <c r="B113" s="225"/>
      <c r="C113" s="225"/>
      <c r="D113" s="226" t="s">
        <v>5</v>
      </c>
      <c r="E113" s="226"/>
      <c r="F113" s="226" t="s">
        <v>6</v>
      </c>
      <c r="G113" s="226"/>
      <c r="H113" s="40" t="s">
        <v>14</v>
      </c>
      <c r="I113" s="227" t="s">
        <v>13</v>
      </c>
      <c r="J113" s="228"/>
      <c r="K113" s="229"/>
    </row>
    <row r="114" spans="1:11" s="33" customFormat="1" ht="18.75" customHeight="1" x14ac:dyDescent="0.25">
      <c r="A114" s="216" t="s">
        <v>19</v>
      </c>
      <c r="B114" s="217"/>
      <c r="C114" s="218"/>
      <c r="D114" s="221">
        <f>SUM(D115:E119)</f>
        <v>5356621.8</v>
      </c>
      <c r="E114" s="222"/>
      <c r="F114" s="221">
        <f>SUM(F115:G119)</f>
        <v>5356621.8</v>
      </c>
      <c r="G114" s="222"/>
      <c r="H114" s="35"/>
      <c r="I114" s="294"/>
      <c r="J114" s="295"/>
      <c r="K114" s="296"/>
    </row>
    <row r="115" spans="1:11" s="33" customFormat="1" ht="30" customHeight="1" x14ac:dyDescent="0.25">
      <c r="A115" s="187" t="s">
        <v>84</v>
      </c>
      <c r="B115" s="266"/>
      <c r="C115" s="267"/>
      <c r="D115" s="196">
        <v>258553.2</v>
      </c>
      <c r="E115" s="270"/>
      <c r="F115" s="196">
        <f t="shared" ref="F115" si="22">D115+H115</f>
        <v>258553.2</v>
      </c>
      <c r="G115" s="197"/>
      <c r="H115" s="16"/>
      <c r="I115" s="294"/>
      <c r="J115" s="295"/>
      <c r="K115" s="296"/>
    </row>
    <row r="116" spans="1:11" s="33" customFormat="1" ht="30" customHeight="1" x14ac:dyDescent="0.25">
      <c r="A116" s="187" t="s">
        <v>85</v>
      </c>
      <c r="B116" s="297"/>
      <c r="C116" s="298"/>
      <c r="D116" s="196">
        <v>36490.6</v>
      </c>
      <c r="E116" s="197"/>
      <c r="F116" s="196">
        <f>D116+H116</f>
        <v>36490.6</v>
      </c>
      <c r="G116" s="197"/>
      <c r="H116" s="16"/>
      <c r="I116" s="294"/>
      <c r="J116" s="295"/>
      <c r="K116" s="296"/>
    </row>
    <row r="117" spans="1:11" s="33" customFormat="1" ht="30" customHeight="1" x14ac:dyDescent="0.25">
      <c r="A117" s="187" t="s">
        <v>86</v>
      </c>
      <c r="B117" s="297"/>
      <c r="C117" s="298"/>
      <c r="D117" s="196">
        <v>5039</v>
      </c>
      <c r="E117" s="197"/>
      <c r="F117" s="196">
        <f>D117+H117</f>
        <v>5039</v>
      </c>
      <c r="G117" s="197"/>
      <c r="H117" s="16"/>
      <c r="I117" s="294"/>
      <c r="J117" s="295"/>
      <c r="K117" s="296"/>
    </row>
    <row r="118" spans="1:11" s="33" customFormat="1" ht="24.75" customHeight="1" x14ac:dyDescent="0.25">
      <c r="A118" s="216" t="s">
        <v>20</v>
      </c>
      <c r="B118" s="217"/>
      <c r="C118" s="218"/>
      <c r="D118" s="196">
        <v>5039</v>
      </c>
      <c r="E118" s="197"/>
      <c r="F118" s="196">
        <f>D118+H118</f>
        <v>5039</v>
      </c>
      <c r="G118" s="197"/>
      <c r="H118" s="16"/>
      <c r="I118" s="294"/>
      <c r="J118" s="295"/>
      <c r="K118" s="296"/>
    </row>
    <row r="119" spans="1:11" s="33" customFormat="1" ht="32.25" customHeight="1" x14ac:dyDescent="0.25">
      <c r="A119" s="302" t="s">
        <v>120</v>
      </c>
      <c r="B119" s="303"/>
      <c r="C119" s="304"/>
      <c r="D119" s="196">
        <v>5051500</v>
      </c>
      <c r="E119" s="197"/>
      <c r="F119" s="196">
        <f>D119+H119</f>
        <v>5051500</v>
      </c>
      <c r="G119" s="197"/>
      <c r="H119" s="16"/>
      <c r="I119" s="294"/>
      <c r="J119" s="295"/>
      <c r="K119" s="296"/>
    </row>
    <row r="120" spans="1:11" x14ac:dyDescent="0.25">
      <c r="A120" s="299" t="s">
        <v>11</v>
      </c>
      <c r="B120" s="299"/>
      <c r="C120" s="299"/>
      <c r="D120" s="300">
        <f>D114</f>
        <v>5356621.8</v>
      </c>
      <c r="E120" s="301"/>
      <c r="F120" s="300">
        <f>F114</f>
        <v>5356621.8</v>
      </c>
      <c r="G120" s="301"/>
      <c r="H120" s="41"/>
      <c r="I120" s="225"/>
      <c r="J120" s="225"/>
      <c r="K120" s="225"/>
    </row>
    <row r="121" spans="1:11" ht="45" customHeight="1" x14ac:dyDescent="0.25">
      <c r="A121" s="293" t="s">
        <v>29</v>
      </c>
      <c r="B121" s="293"/>
      <c r="C121" s="293"/>
      <c r="D121" s="293"/>
      <c r="E121" s="293"/>
      <c r="F121" s="293"/>
      <c r="G121" s="293"/>
      <c r="H121" s="293"/>
      <c r="I121" s="293"/>
      <c r="J121" s="293"/>
      <c r="K121" s="293"/>
    </row>
    <row r="122" spans="1:11" ht="30.75" customHeight="1" x14ac:dyDescent="0.25">
      <c r="A122" s="293" t="s">
        <v>87</v>
      </c>
      <c r="B122" s="293"/>
      <c r="C122" s="293"/>
      <c r="D122" s="293"/>
      <c r="E122" s="293"/>
      <c r="F122" s="293"/>
      <c r="G122" s="293"/>
      <c r="H122" s="293"/>
      <c r="I122" s="293"/>
      <c r="J122" s="293"/>
      <c r="K122" s="293"/>
    </row>
    <row r="123" spans="1:11" ht="20.2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1:11" ht="65.25" customHeight="1" x14ac:dyDescent="0.25">
      <c r="A124" s="258" t="s">
        <v>88</v>
      </c>
      <c r="B124" s="259"/>
      <c r="C124" s="259"/>
      <c r="D124" s="259"/>
      <c r="E124" s="259"/>
      <c r="F124" s="259"/>
      <c r="G124" s="259"/>
      <c r="H124" s="259"/>
      <c r="I124" s="259"/>
      <c r="J124" s="260"/>
    </row>
    <row r="125" spans="1:11" ht="41.25" customHeight="1" x14ac:dyDescent="0.25">
      <c r="A125" s="293" t="s">
        <v>29</v>
      </c>
      <c r="B125" s="293"/>
      <c r="C125" s="293"/>
      <c r="D125" s="293"/>
      <c r="E125" s="293"/>
      <c r="F125" s="293"/>
      <c r="G125" s="293"/>
      <c r="H125" s="293"/>
      <c r="I125" s="293"/>
      <c r="J125" s="293"/>
      <c r="K125" s="293"/>
    </row>
    <row r="126" spans="1:11" ht="20.25" customHeight="1" x14ac:dyDescent="0.25">
      <c r="A126" s="293" t="s">
        <v>89</v>
      </c>
      <c r="B126" s="293"/>
      <c r="C126" s="293"/>
      <c r="D126" s="293"/>
      <c r="E126" s="293"/>
      <c r="F126" s="293"/>
      <c r="G126" s="293"/>
      <c r="H126" s="293"/>
      <c r="I126" s="293"/>
      <c r="J126" s="293"/>
      <c r="K126" s="293"/>
    </row>
    <row r="127" spans="1:11" ht="65.25" customHeight="1" x14ac:dyDescent="0.25">
      <c r="A127" s="258" t="s">
        <v>90</v>
      </c>
      <c r="B127" s="259"/>
      <c r="C127" s="259"/>
      <c r="D127" s="259"/>
      <c r="E127" s="259"/>
      <c r="F127" s="259"/>
      <c r="G127" s="259"/>
      <c r="H127" s="259"/>
      <c r="I127" s="259"/>
      <c r="J127" s="260"/>
    </row>
    <row r="128" spans="1:11" ht="43.5" customHeight="1" x14ac:dyDescent="0.25">
      <c r="A128" s="293" t="s">
        <v>29</v>
      </c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</row>
    <row r="129" spans="1:11" ht="20.25" customHeight="1" x14ac:dyDescent="0.25">
      <c r="A129" s="293" t="s">
        <v>91</v>
      </c>
      <c r="B129" s="293"/>
      <c r="C129" s="293"/>
      <c r="D129" s="293"/>
      <c r="E129" s="293"/>
      <c r="F129" s="293"/>
      <c r="G129" s="293"/>
      <c r="H129" s="293"/>
      <c r="I129" s="293"/>
      <c r="J129" s="293"/>
      <c r="K129" s="293"/>
    </row>
    <row r="130" spans="1:11" ht="20.2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20.2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20.2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" customHeight="1" x14ac:dyDescent="0.25">
      <c r="A133" s="292"/>
      <c r="B133" s="292"/>
      <c r="C133" s="292"/>
      <c r="D133" s="292"/>
      <c r="E133" s="292"/>
      <c r="F133" s="292"/>
      <c r="G133" s="292"/>
      <c r="H133" s="292"/>
      <c r="I133" s="292"/>
      <c r="J133" s="292"/>
      <c r="K133" s="292"/>
    </row>
    <row r="134" spans="1:11" ht="117.75" customHeight="1" x14ac:dyDescent="0.25">
      <c r="A134" s="293" t="s">
        <v>30</v>
      </c>
      <c r="B134" s="293"/>
      <c r="C134" s="293"/>
      <c r="D134" s="293"/>
      <c r="E134" s="293"/>
      <c r="F134" s="293"/>
      <c r="G134" s="293"/>
      <c r="H134" s="293"/>
      <c r="I134" s="293"/>
      <c r="J134" s="293"/>
      <c r="K134" s="293"/>
    </row>
    <row r="135" spans="1:11" x14ac:dyDescent="0.25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</row>
    <row r="136" spans="1:11" x14ac:dyDescent="0.25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</row>
    <row r="137" spans="1:11" x14ac:dyDescent="0.25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</row>
    <row r="138" spans="1:11" x14ac:dyDescent="0.25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</row>
    <row r="139" spans="1:11" x14ac:dyDescent="0.25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</row>
    <row r="140" spans="1:11" x14ac:dyDescent="0.25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</row>
    <row r="141" spans="1:11" x14ac:dyDescent="0.25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</row>
    <row r="142" spans="1:11" x14ac:dyDescent="0.25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</row>
    <row r="143" spans="1:11" x14ac:dyDescent="0.2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</row>
  </sheetData>
  <mergeCells count="394">
    <mergeCell ref="D77:E77"/>
    <mergeCell ref="F77:G77"/>
    <mergeCell ref="I77:K77"/>
    <mergeCell ref="A78:C78"/>
    <mergeCell ref="D78:E78"/>
    <mergeCell ref="F78:G78"/>
    <mergeCell ref="I78:K78"/>
    <mergeCell ref="I100:K100"/>
    <mergeCell ref="F98:G98"/>
    <mergeCell ref="I98:K98"/>
    <mergeCell ref="A87:C87"/>
    <mergeCell ref="A97:C97"/>
    <mergeCell ref="D97:E97"/>
    <mergeCell ref="F97:G97"/>
    <mergeCell ref="D87:E87"/>
    <mergeCell ref="F87:G87"/>
    <mergeCell ref="I87:K87"/>
    <mergeCell ref="A88:C88"/>
    <mergeCell ref="D88:E88"/>
    <mergeCell ref="F88:G88"/>
    <mergeCell ref="A91:C91"/>
    <mergeCell ref="A79:C79"/>
    <mergeCell ref="D79:E79"/>
    <mergeCell ref="D91:E91"/>
    <mergeCell ref="D101:E101"/>
    <mergeCell ref="F101:G101"/>
    <mergeCell ref="I101:K101"/>
    <mergeCell ref="A76:C76"/>
    <mergeCell ref="D76:E76"/>
    <mergeCell ref="F76:G76"/>
    <mergeCell ref="I76:K76"/>
    <mergeCell ref="I114:K114"/>
    <mergeCell ref="F116:G116"/>
    <mergeCell ref="I116:K116"/>
    <mergeCell ref="I88:K88"/>
    <mergeCell ref="A90:C90"/>
    <mergeCell ref="D90:E90"/>
    <mergeCell ref="F90:G90"/>
    <mergeCell ref="I90:K90"/>
    <mergeCell ref="D89:E89"/>
    <mergeCell ref="F89:G89"/>
    <mergeCell ref="I89:K89"/>
    <mergeCell ref="A89:C89"/>
    <mergeCell ref="D98:E98"/>
    <mergeCell ref="A100:C100"/>
    <mergeCell ref="D100:E100"/>
    <mergeCell ref="F100:G100"/>
    <mergeCell ref="A77:C77"/>
    <mergeCell ref="F91:G91"/>
    <mergeCell ref="I91:K91"/>
    <mergeCell ref="D103:E103"/>
    <mergeCell ref="F103:G103"/>
    <mergeCell ref="I103:K103"/>
    <mergeCell ref="F95:G95"/>
    <mergeCell ref="I95:K95"/>
    <mergeCell ref="A104:C104"/>
    <mergeCell ref="D104:E104"/>
    <mergeCell ref="F104:G104"/>
    <mergeCell ref="I104:K104"/>
    <mergeCell ref="A103:C103"/>
    <mergeCell ref="I97:K97"/>
    <mergeCell ref="A98:C98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1:C101"/>
    <mergeCell ref="A92:C92"/>
    <mergeCell ref="A56:C56"/>
    <mergeCell ref="D56:E56"/>
    <mergeCell ref="F56:G56"/>
    <mergeCell ref="I56:K56"/>
    <mergeCell ref="A65:C65"/>
    <mergeCell ref="D65:E65"/>
    <mergeCell ref="F65:G65"/>
    <mergeCell ref="I65:K65"/>
    <mergeCell ref="A70:C70"/>
    <mergeCell ref="D70:E70"/>
    <mergeCell ref="F70:G70"/>
    <mergeCell ref="I70:K70"/>
    <mergeCell ref="A57:C57"/>
    <mergeCell ref="D57:E57"/>
    <mergeCell ref="F57:G57"/>
    <mergeCell ref="I57:K57"/>
    <mergeCell ref="A64:C64"/>
    <mergeCell ref="D64:E64"/>
    <mergeCell ref="F64:G64"/>
    <mergeCell ref="I64:K64"/>
    <mergeCell ref="A62:C62"/>
    <mergeCell ref="D62:E62"/>
    <mergeCell ref="F62:G62"/>
    <mergeCell ref="I62:K62"/>
    <mergeCell ref="F79:G79"/>
    <mergeCell ref="I79:K79"/>
    <mergeCell ref="A85:C85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D92:E92"/>
    <mergeCell ref="F92:G92"/>
    <mergeCell ref="I92:K92"/>
    <mergeCell ref="A93:C93"/>
    <mergeCell ref="D93:E93"/>
    <mergeCell ref="F93:G93"/>
    <mergeCell ref="I93:K93"/>
    <mergeCell ref="A96:C96"/>
    <mergeCell ref="D96:E96"/>
    <mergeCell ref="F96:G96"/>
    <mergeCell ref="I96:K96"/>
    <mergeCell ref="A95:C95"/>
    <mergeCell ref="D95:E95"/>
    <mergeCell ref="A115:C115"/>
    <mergeCell ref="A114:C114"/>
    <mergeCell ref="D114:E114"/>
    <mergeCell ref="D107:E107"/>
    <mergeCell ref="F107:G107"/>
    <mergeCell ref="I107:K107"/>
    <mergeCell ref="A108:C108"/>
    <mergeCell ref="D108:E108"/>
    <mergeCell ref="F108:G108"/>
    <mergeCell ref="I108:K108"/>
    <mergeCell ref="A107:C107"/>
    <mergeCell ref="A112:K112"/>
    <mergeCell ref="A113:C113"/>
    <mergeCell ref="D113:E113"/>
    <mergeCell ref="F113:G113"/>
    <mergeCell ref="I113:K113"/>
    <mergeCell ref="A111:K111"/>
    <mergeCell ref="D115:E115"/>
    <mergeCell ref="F115:G115"/>
    <mergeCell ref="F114:G114"/>
    <mergeCell ref="D116:E116"/>
    <mergeCell ref="A124:J124"/>
    <mergeCell ref="A120:C120"/>
    <mergeCell ref="D120:E120"/>
    <mergeCell ref="F120:G120"/>
    <mergeCell ref="I120:K120"/>
    <mergeCell ref="A119:C119"/>
    <mergeCell ref="D119:E119"/>
    <mergeCell ref="F119:G119"/>
    <mergeCell ref="I119:K119"/>
    <mergeCell ref="A118:C118"/>
    <mergeCell ref="D118:E118"/>
    <mergeCell ref="F118:G118"/>
    <mergeCell ref="I118:K118"/>
    <mergeCell ref="A117:C117"/>
    <mergeCell ref="D117:E117"/>
    <mergeCell ref="F117:G117"/>
    <mergeCell ref="I117:K117"/>
    <mergeCell ref="A94:C94"/>
    <mergeCell ref="D94:E94"/>
    <mergeCell ref="F94:G94"/>
    <mergeCell ref="I94:K94"/>
    <mergeCell ref="A141:K141"/>
    <mergeCell ref="A142:K142"/>
    <mergeCell ref="A143:K143"/>
    <mergeCell ref="A133:K133"/>
    <mergeCell ref="A134:K134"/>
    <mergeCell ref="A135:K135"/>
    <mergeCell ref="A136:K136"/>
    <mergeCell ref="A137:K137"/>
    <mergeCell ref="A138:K138"/>
    <mergeCell ref="A139:K139"/>
    <mergeCell ref="A140:K140"/>
    <mergeCell ref="A127:J127"/>
    <mergeCell ref="A128:K128"/>
    <mergeCell ref="A129:K129"/>
    <mergeCell ref="A121:K121"/>
    <mergeCell ref="A122:K122"/>
    <mergeCell ref="I115:K115"/>
    <mergeCell ref="A125:K125"/>
    <mergeCell ref="A126:K126"/>
    <mergeCell ref="A116:C116"/>
    <mergeCell ref="D85:E85"/>
    <mergeCell ref="F85:G85"/>
    <mergeCell ref="I85:K85"/>
    <mergeCell ref="A86:C86"/>
    <mergeCell ref="D86:E86"/>
    <mergeCell ref="F86:G86"/>
    <mergeCell ref="I86:K86"/>
    <mergeCell ref="D84:E84"/>
    <mergeCell ref="F84:G84"/>
    <mergeCell ref="I84:K84"/>
    <mergeCell ref="A82:K82"/>
    <mergeCell ref="A84:C84"/>
    <mergeCell ref="F68:G68"/>
    <mergeCell ref="I68:K68"/>
    <mergeCell ref="A75:C75"/>
    <mergeCell ref="D75:E75"/>
    <mergeCell ref="F75:G75"/>
    <mergeCell ref="I75:K75"/>
    <mergeCell ref="A74:C74"/>
    <mergeCell ref="D74:E74"/>
    <mergeCell ref="F74:G74"/>
    <mergeCell ref="I74:K74"/>
    <mergeCell ref="A73:C73"/>
    <mergeCell ref="D73:E73"/>
    <mergeCell ref="F73:G73"/>
    <mergeCell ref="I73:K73"/>
    <mergeCell ref="A71:C71"/>
    <mergeCell ref="D71:E71"/>
    <mergeCell ref="F71:G71"/>
    <mergeCell ref="I71:K71"/>
    <mergeCell ref="A72:C72"/>
    <mergeCell ref="D72:E72"/>
    <mergeCell ref="F72:G72"/>
    <mergeCell ref="I72:K72"/>
    <mergeCell ref="A48:C48"/>
    <mergeCell ref="D48:E48"/>
    <mergeCell ref="F48:G48"/>
    <mergeCell ref="I48:K48"/>
    <mergeCell ref="A50:C50"/>
    <mergeCell ref="D50:E50"/>
    <mergeCell ref="F50:G50"/>
    <mergeCell ref="I50:K50"/>
    <mergeCell ref="A55:C55"/>
    <mergeCell ref="D55:E55"/>
    <mergeCell ref="F55:G55"/>
    <mergeCell ref="I55:K55"/>
    <mergeCell ref="A53:C53"/>
    <mergeCell ref="D53:E53"/>
    <mergeCell ref="F53:G53"/>
    <mergeCell ref="I53:K53"/>
    <mergeCell ref="A54:C54"/>
    <mergeCell ref="D54:E54"/>
    <mergeCell ref="F54:G54"/>
    <mergeCell ref="I54:K54"/>
    <mergeCell ref="A52:C52"/>
    <mergeCell ref="D52:E52"/>
    <mergeCell ref="F52:G52"/>
    <mergeCell ref="I52:K52"/>
    <mergeCell ref="A51:C51"/>
    <mergeCell ref="D51:E51"/>
    <mergeCell ref="F51:G51"/>
    <mergeCell ref="I51:K51"/>
    <mergeCell ref="A49:C49"/>
    <mergeCell ref="D49:E49"/>
    <mergeCell ref="F49:G49"/>
    <mergeCell ref="I49:K49"/>
    <mergeCell ref="A40:C40"/>
    <mergeCell ref="D40:E40"/>
    <mergeCell ref="F40:G40"/>
    <mergeCell ref="I40:K40"/>
    <mergeCell ref="A41:C41"/>
    <mergeCell ref="D41:E41"/>
    <mergeCell ref="F41:G41"/>
    <mergeCell ref="I41:K41"/>
    <mergeCell ref="A47:C47"/>
    <mergeCell ref="D47:E47"/>
    <mergeCell ref="F47:G47"/>
    <mergeCell ref="I47:K47"/>
    <mergeCell ref="A42:C42"/>
    <mergeCell ref="D42:E42"/>
    <mergeCell ref="F42:G42"/>
    <mergeCell ref="I42:K42"/>
    <mergeCell ref="A38:C38"/>
    <mergeCell ref="D38:E38"/>
    <mergeCell ref="F38:G38"/>
    <mergeCell ref="I38:K38"/>
    <mergeCell ref="A39:C39"/>
    <mergeCell ref="D39:E39"/>
    <mergeCell ref="F39:G39"/>
    <mergeCell ref="I39:K39"/>
    <mergeCell ref="F31:G31"/>
    <mergeCell ref="I31:K31"/>
    <mergeCell ref="A37:C37"/>
    <mergeCell ref="D37:E37"/>
    <mergeCell ref="F37:G37"/>
    <mergeCell ref="I37:K37"/>
    <mergeCell ref="A36:C36"/>
    <mergeCell ref="D36:E36"/>
    <mergeCell ref="F36:G36"/>
    <mergeCell ref="I36:K36"/>
    <mergeCell ref="A34:C34"/>
    <mergeCell ref="D34:E34"/>
    <mergeCell ref="F34:G34"/>
    <mergeCell ref="I34:K34"/>
    <mergeCell ref="A35:C35"/>
    <mergeCell ref="D35:E35"/>
    <mergeCell ref="F35:G35"/>
    <mergeCell ref="I35:K35"/>
    <mergeCell ref="A12:J12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23:C23"/>
    <mergeCell ref="D23:E23"/>
    <mergeCell ref="A13:J13"/>
    <mergeCell ref="A19:C19"/>
    <mergeCell ref="D19:E19"/>
    <mergeCell ref="F19:G19"/>
    <mergeCell ref="H19:J19"/>
    <mergeCell ref="A20:C20"/>
    <mergeCell ref="D20:E20"/>
    <mergeCell ref="F20:G20"/>
    <mergeCell ref="H20:J20"/>
    <mergeCell ref="A2:J2"/>
    <mergeCell ref="A3:J3"/>
    <mergeCell ref="A4:J4"/>
    <mergeCell ref="A5:I5"/>
    <mergeCell ref="A6:J6"/>
    <mergeCell ref="A7:J7"/>
    <mergeCell ref="A11:J11"/>
    <mergeCell ref="A8:J8"/>
    <mergeCell ref="A9:I9"/>
    <mergeCell ref="A10:I10"/>
    <mergeCell ref="A15:J15"/>
    <mergeCell ref="A16:J16"/>
    <mergeCell ref="A18:C18"/>
    <mergeCell ref="D18:E18"/>
    <mergeCell ref="F18:G18"/>
    <mergeCell ref="H18:J18"/>
    <mergeCell ref="A32:C32"/>
    <mergeCell ref="D32:E32"/>
    <mergeCell ref="F32:G32"/>
    <mergeCell ref="I32:K32"/>
    <mergeCell ref="A33:C33"/>
    <mergeCell ref="D33:E33"/>
    <mergeCell ref="F33:G33"/>
    <mergeCell ref="I33:K33"/>
    <mergeCell ref="A30:C30"/>
    <mergeCell ref="D30:E30"/>
    <mergeCell ref="F30:G30"/>
    <mergeCell ref="I30:K30"/>
    <mergeCell ref="A31:C31"/>
    <mergeCell ref="D31:E31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63:C63"/>
    <mergeCell ref="D63:E63"/>
    <mergeCell ref="F63:G63"/>
    <mergeCell ref="I63:K63"/>
    <mergeCell ref="A58:C58"/>
    <mergeCell ref="D58:E58"/>
    <mergeCell ref="F58:G58"/>
    <mergeCell ref="I58:K58"/>
    <mergeCell ref="A59:C59"/>
    <mergeCell ref="D59:E59"/>
    <mergeCell ref="F59:G59"/>
    <mergeCell ref="I59:K59"/>
    <mergeCell ref="A60:C60"/>
    <mergeCell ref="D60:E60"/>
    <mergeCell ref="F60:G60"/>
    <mergeCell ref="I60:K60"/>
    <mergeCell ref="A61:C61"/>
    <mergeCell ref="D61:E61"/>
    <mergeCell ref="F61:G61"/>
    <mergeCell ref="I61:K61"/>
    <mergeCell ref="A66:C66"/>
    <mergeCell ref="D66:E66"/>
    <mergeCell ref="F66:G66"/>
    <mergeCell ref="I66:K66"/>
    <mergeCell ref="A69:C69"/>
    <mergeCell ref="D69:E69"/>
    <mergeCell ref="F69:G69"/>
    <mergeCell ref="I69:K69"/>
    <mergeCell ref="A67:C67"/>
    <mergeCell ref="D67:E67"/>
    <mergeCell ref="F67:G67"/>
    <mergeCell ref="I67:K67"/>
    <mergeCell ref="A68:C68"/>
    <mergeCell ref="D68:E68"/>
  </mergeCells>
  <pageMargins left="0" right="0" top="0" bottom="0" header="0.31496062992125984" footer="0.31496062992125984"/>
  <pageSetup paperSize="9" scale="79" fitToHeight="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"/>
  <sheetViews>
    <sheetView topLeftCell="A10" workbookViewId="0">
      <selection activeCell="A10" sqref="A1:XFD1048576"/>
    </sheetView>
  </sheetViews>
  <sheetFormatPr defaultRowHeight="15" x14ac:dyDescent="0.25"/>
  <cols>
    <col min="1" max="1" width="15.140625" customWidth="1"/>
    <col min="2" max="2" width="14.28515625" customWidth="1"/>
    <col min="3" max="3" width="16.570312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370" t="s">
        <v>238</v>
      </c>
      <c r="B6" s="371"/>
      <c r="C6" s="371"/>
      <c r="D6" s="371"/>
      <c r="E6" s="371"/>
      <c r="F6" s="371"/>
      <c r="G6" s="371"/>
      <c r="H6" s="371"/>
      <c r="I6" s="371"/>
      <c r="J6" s="371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52.5" customHeight="1" x14ac:dyDescent="0.25">
      <c r="A11" s="236" t="s">
        <v>254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159"/>
      <c r="B14" s="160"/>
      <c r="C14" s="160"/>
      <c r="D14" s="160"/>
      <c r="E14" s="160"/>
      <c r="F14" s="160"/>
      <c r="G14" s="160"/>
      <c r="H14" s="160"/>
      <c r="I14" s="160"/>
      <c r="J14" s="161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239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168"/>
      <c r="C17" s="168"/>
      <c r="D17" s="168"/>
      <c r="E17" s="168"/>
      <c r="F17" s="168"/>
      <c r="G17" s="168"/>
      <c r="H17" s="168"/>
      <c r="I17" s="168"/>
      <c r="J17" s="168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10133881</v>
      </c>
      <c r="E19" s="230"/>
      <c r="F19" s="230">
        <f>D19+H19</f>
        <v>10107692</v>
      </c>
      <c r="G19" s="230"/>
      <c r="H19" s="334">
        <v>-26189</v>
      </c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5451325.7999999998</v>
      </c>
      <c r="E20" s="230"/>
      <c r="F20" s="230">
        <f>D20+H20</f>
        <v>5496785.2699999996</v>
      </c>
      <c r="G20" s="230"/>
      <c r="H20" s="334">
        <v>45459.47</v>
      </c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941963</v>
      </c>
      <c r="E22" s="230"/>
      <c r="F22" s="230">
        <f>D22+H22</f>
        <v>941963</v>
      </c>
      <c r="G22" s="230"/>
      <c r="H22" s="337"/>
      <c r="I22" s="334"/>
      <c r="J22" s="334"/>
    </row>
    <row r="23" spans="1:11" ht="15.75" x14ac:dyDescent="0.25">
      <c r="A23" s="243" t="s">
        <v>11</v>
      </c>
      <c r="B23" s="257"/>
      <c r="C23" s="257"/>
      <c r="D23" s="247">
        <f>D19+D20+D21+D22</f>
        <v>16527169.800000001</v>
      </c>
      <c r="E23" s="247"/>
      <c r="F23" s="247">
        <f>F19+F20+F21+F22</f>
        <v>16546440.27</v>
      </c>
      <c r="G23" s="247"/>
      <c r="H23" s="335">
        <f>H19+H20+H21+H22</f>
        <v>19270.47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240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157"/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165"/>
      <c r="B29" s="165"/>
      <c r="C29" s="165"/>
      <c r="D29" s="165"/>
      <c r="E29" s="165"/>
      <c r="F29" s="165"/>
      <c r="G29" s="165"/>
      <c r="H29" s="165"/>
      <c r="I29" s="165"/>
      <c r="J29" s="165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158" t="s">
        <v>14</v>
      </c>
      <c r="I30" s="227" t="s">
        <v>13</v>
      </c>
      <c r="J30" s="228"/>
      <c r="K30" s="229"/>
    </row>
    <row r="31" spans="1:11" s="3" customFormat="1" ht="36.75" customHeight="1" x14ac:dyDescent="0.25">
      <c r="A31" s="223" t="s">
        <v>15</v>
      </c>
      <c r="B31" s="223"/>
      <c r="C31" s="223"/>
      <c r="D31" s="221">
        <v>4196176.4000000004</v>
      </c>
      <c r="E31" s="222"/>
      <c r="F31" s="221">
        <f t="shared" ref="F31:F37" si="0">D31+H31</f>
        <v>4181307.7900000005</v>
      </c>
      <c r="G31" s="222"/>
      <c r="H31" s="35">
        <v>-14868.61</v>
      </c>
      <c r="I31" s="401" t="s">
        <v>243</v>
      </c>
      <c r="J31" s="402"/>
      <c r="K31" s="403"/>
    </row>
    <row r="32" spans="1:11" s="3" customFormat="1" ht="36" customHeight="1" x14ac:dyDescent="0.25">
      <c r="A32" s="216" t="s">
        <v>16</v>
      </c>
      <c r="B32" s="217"/>
      <c r="C32" s="218"/>
      <c r="D32" s="219">
        <v>1264829.26</v>
      </c>
      <c r="E32" s="220"/>
      <c r="F32" s="221">
        <f t="shared" si="0"/>
        <v>1260338.94</v>
      </c>
      <c r="G32" s="222"/>
      <c r="H32" s="61">
        <v>-4490.32</v>
      </c>
      <c r="I32" s="331"/>
      <c r="J32" s="332"/>
      <c r="K32" s="333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17841.900000000001</v>
      </c>
      <c r="E34" s="222"/>
      <c r="F34" s="221">
        <f>D34+H34</f>
        <v>17933.900000000001</v>
      </c>
      <c r="G34" s="222"/>
      <c r="H34" s="35">
        <f>SUM(H35:H37)</f>
        <v>92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2"/>
      <c r="I35" s="193"/>
      <c r="J35" s="194"/>
      <c r="K35" s="195"/>
    </row>
    <row r="36" spans="1:11" s="3" customFormat="1" ht="15" customHeight="1" x14ac:dyDescent="0.25">
      <c r="A36" s="268" t="s">
        <v>47</v>
      </c>
      <c r="B36" s="269"/>
      <c r="C36" s="270"/>
      <c r="D36" s="196">
        <v>2990.4</v>
      </c>
      <c r="E36" s="197"/>
      <c r="F36" s="196">
        <f t="shared" si="0"/>
        <v>2990.4</v>
      </c>
      <c r="G36" s="198"/>
      <c r="H36" s="11"/>
      <c r="I36" s="281"/>
      <c r="J36" s="282"/>
      <c r="K36" s="283"/>
    </row>
    <row r="37" spans="1:11" s="3" customFormat="1" ht="42" customHeight="1" x14ac:dyDescent="0.25">
      <c r="A37" s="187" t="s">
        <v>63</v>
      </c>
      <c r="B37" s="266"/>
      <c r="C37" s="267"/>
      <c r="D37" s="196">
        <v>451.5</v>
      </c>
      <c r="E37" s="197"/>
      <c r="F37" s="196">
        <f t="shared" si="0"/>
        <v>543.5</v>
      </c>
      <c r="G37" s="198"/>
      <c r="H37" s="11">
        <v>92</v>
      </c>
      <c r="I37" s="398" t="s">
        <v>253</v>
      </c>
      <c r="J37" s="399"/>
      <c r="K37" s="400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545327.73</v>
      </c>
      <c r="E38" s="265"/>
      <c r="F38" s="264">
        <f>H38+D38</f>
        <v>545327.73</v>
      </c>
      <c r="G38" s="265"/>
      <c r="H38" s="167">
        <f>SUM(H39:H41)</f>
        <v>0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5" customHeight="1" x14ac:dyDescent="0.25">
      <c r="A40" s="187" t="s">
        <v>23</v>
      </c>
      <c r="B40" s="188"/>
      <c r="C40" s="189"/>
      <c r="D40" s="196">
        <v>8445.44</v>
      </c>
      <c r="E40" s="197"/>
      <c r="F40" s="196">
        <f>H40+D40</f>
        <v>8445.44</v>
      </c>
      <c r="G40" s="198"/>
      <c r="H40" s="11"/>
      <c r="I40" s="281"/>
      <c r="J40" s="282"/>
      <c r="K40" s="283"/>
    </row>
    <row r="41" spans="1:11" s="3" customFormat="1" ht="25.5" customHeight="1" x14ac:dyDescent="0.25">
      <c r="A41" s="187" t="s">
        <v>34</v>
      </c>
      <c r="B41" s="188"/>
      <c r="C41" s="189"/>
      <c r="D41" s="196">
        <v>19382.29</v>
      </c>
      <c r="E41" s="197"/>
      <c r="F41" s="196">
        <f>H41+D41</f>
        <v>19382.29</v>
      </c>
      <c r="G41" s="198"/>
      <c r="H41" s="11"/>
      <c r="I41" s="261"/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412015.64</v>
      </c>
      <c r="E42" s="265"/>
      <c r="F42" s="264">
        <f>D42+H42</f>
        <v>412015.64</v>
      </c>
      <c r="G42" s="265"/>
      <c r="H42" s="167">
        <f>SUM(H43:H52)</f>
        <v>0</v>
      </c>
      <c r="I42" s="261"/>
      <c r="J42" s="262"/>
      <c r="K42" s="263"/>
    </row>
    <row r="43" spans="1:11" s="3" customFormat="1" ht="36.7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1">D43+H43</f>
        <v>35000</v>
      </c>
      <c r="G43" s="198"/>
      <c r="H43" s="4"/>
      <c r="I43" s="193"/>
      <c r="J43" s="194"/>
      <c r="K43" s="195"/>
    </row>
    <row r="44" spans="1:11" s="3" customFormat="1" ht="88.5" customHeight="1" x14ac:dyDescent="0.25">
      <c r="A44" s="187" t="s">
        <v>158</v>
      </c>
      <c r="B44" s="188"/>
      <c r="C44" s="189"/>
      <c r="D44" s="211">
        <v>60250</v>
      </c>
      <c r="E44" s="212"/>
      <c r="F44" s="196">
        <f t="shared" si="1"/>
        <v>60250</v>
      </c>
      <c r="G44" s="198"/>
      <c r="H44" s="4"/>
      <c r="I44" s="193"/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1"/>
        <v>6000</v>
      </c>
      <c r="G45" s="198"/>
      <c r="H45" s="4"/>
      <c r="I45" s="193"/>
      <c r="J45" s="194"/>
      <c r="K45" s="195"/>
    </row>
    <row r="46" spans="1:11" s="3" customFormat="1" ht="59.25" customHeight="1" x14ac:dyDescent="0.25">
      <c r="A46" s="187" t="s">
        <v>39</v>
      </c>
      <c r="B46" s="188"/>
      <c r="C46" s="189"/>
      <c r="D46" s="211">
        <v>162843.24</v>
      </c>
      <c r="E46" s="212"/>
      <c r="F46" s="196">
        <f t="shared" si="1"/>
        <v>162843.24</v>
      </c>
      <c r="G46" s="198"/>
      <c r="H46" s="11"/>
      <c r="I46" s="315"/>
      <c r="J46" s="316"/>
      <c r="K46" s="317"/>
    </row>
    <row r="47" spans="1:11" s="3" customFormat="1" ht="16.5" customHeight="1" x14ac:dyDescent="0.25">
      <c r="A47" s="187" t="s">
        <v>42</v>
      </c>
      <c r="B47" s="188"/>
      <c r="C47" s="189"/>
      <c r="D47" s="211">
        <v>57522.400000000001</v>
      </c>
      <c r="E47" s="212"/>
      <c r="F47" s="196">
        <f t="shared" si="1"/>
        <v>57522.400000000001</v>
      </c>
      <c r="G47" s="198"/>
      <c r="H47" s="11"/>
      <c r="I47" s="281"/>
      <c r="J47" s="282"/>
      <c r="K47" s="283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1"/>
        <v>12000</v>
      </c>
      <c r="G48" s="198"/>
      <c r="H48" s="11"/>
      <c r="I48" s="315"/>
      <c r="J48" s="316"/>
      <c r="K48" s="317"/>
    </row>
    <row r="49" spans="1:11" s="3" customFormat="1" ht="38.25" customHeight="1" x14ac:dyDescent="0.25">
      <c r="A49" s="187" t="s">
        <v>65</v>
      </c>
      <c r="B49" s="188"/>
      <c r="C49" s="189"/>
      <c r="D49" s="211">
        <v>9000</v>
      </c>
      <c r="E49" s="212"/>
      <c r="F49" s="196">
        <f t="shared" si="1"/>
        <v>9000</v>
      </c>
      <c r="G49" s="198"/>
      <c r="H49" s="11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1"/>
        <v>10000</v>
      </c>
      <c r="G50" s="198"/>
      <c r="H50" s="4"/>
      <c r="I50" s="261"/>
      <c r="J50" s="262"/>
      <c r="K50" s="263"/>
    </row>
    <row r="51" spans="1:11" s="3" customFormat="1" ht="18.75" customHeight="1" x14ac:dyDescent="0.25">
      <c r="A51" s="187" t="s">
        <v>94</v>
      </c>
      <c r="B51" s="188"/>
      <c r="C51" s="189"/>
      <c r="D51" s="211">
        <v>50000</v>
      </c>
      <c r="E51" s="212"/>
      <c r="F51" s="196">
        <f t="shared" si="1"/>
        <v>50000</v>
      </c>
      <c r="G51" s="198"/>
      <c r="H51" s="4"/>
      <c r="I51" s="261"/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9400</v>
      </c>
      <c r="E52" s="273"/>
      <c r="F52" s="196">
        <f t="shared" si="1"/>
        <v>9400</v>
      </c>
      <c r="G52" s="198"/>
      <c r="H52" s="4"/>
      <c r="I52" s="261"/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SUM(D54:E68)</f>
        <v>3169944.96</v>
      </c>
      <c r="E53" s="265"/>
      <c r="F53" s="264">
        <f>SUM(F54:G68)</f>
        <v>3169944.96</v>
      </c>
      <c r="G53" s="265"/>
      <c r="H53" s="169">
        <f>SUM(H54:H68)</f>
        <v>0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80" si="2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2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2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31288.32</v>
      </c>
      <c r="E57" s="191"/>
      <c r="F57" s="190">
        <f t="shared" si="2"/>
        <v>31288.32</v>
      </c>
      <c r="G57" s="192"/>
      <c r="H57" s="16"/>
      <c r="I57" s="261"/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299808</v>
      </c>
      <c r="E58" s="191"/>
      <c r="F58" s="190">
        <f t="shared" si="2"/>
        <v>299808</v>
      </c>
      <c r="G58" s="192"/>
      <c r="H58" s="16"/>
      <c r="I58" s="261"/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2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22900</v>
      </c>
      <c r="E60" s="191"/>
      <c r="F60" s="190">
        <f t="shared" si="2"/>
        <v>22900</v>
      </c>
      <c r="G60" s="192"/>
      <c r="H60" s="16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2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2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0</v>
      </c>
      <c r="E63" s="191"/>
      <c r="F63" s="190">
        <f t="shared" si="2"/>
        <v>0</v>
      </c>
      <c r="G63" s="192"/>
      <c r="H63" s="16"/>
      <c r="I63" s="193"/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2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2"/>
        <v>19464</v>
      </c>
      <c r="G65" s="192"/>
      <c r="H65" s="16"/>
      <c r="I65" s="315"/>
      <c r="J65" s="316"/>
      <c r="K65" s="317"/>
    </row>
    <row r="66" spans="1:11" s="3" customFormat="1" ht="34.5" customHeight="1" x14ac:dyDescent="0.25">
      <c r="A66" s="187" t="s">
        <v>177</v>
      </c>
      <c r="B66" s="188"/>
      <c r="C66" s="189"/>
      <c r="D66" s="190">
        <v>41650</v>
      </c>
      <c r="E66" s="191"/>
      <c r="F66" s="190">
        <f t="shared" si="2"/>
        <v>41650</v>
      </c>
      <c r="G66" s="192"/>
      <c r="H66" s="16"/>
      <c r="I66" s="193"/>
      <c r="J66" s="194"/>
      <c r="K66" s="195"/>
    </row>
    <row r="67" spans="1:11" s="3" customFormat="1" ht="19.5" customHeight="1" x14ac:dyDescent="0.25">
      <c r="A67" s="187" t="s">
        <v>160</v>
      </c>
      <c r="B67" s="188"/>
      <c r="C67" s="189"/>
      <c r="D67" s="190">
        <v>107313.4</v>
      </c>
      <c r="E67" s="191"/>
      <c r="F67" s="190">
        <f t="shared" si="2"/>
        <v>107313.4</v>
      </c>
      <c r="G67" s="192"/>
      <c r="H67" s="16"/>
      <c r="I67" s="315"/>
      <c r="J67" s="316"/>
      <c r="K67" s="317"/>
    </row>
    <row r="68" spans="1:11" s="3" customFormat="1" ht="53.25" customHeight="1" x14ac:dyDescent="0.25">
      <c r="A68" s="187" t="s">
        <v>119</v>
      </c>
      <c r="B68" s="188"/>
      <c r="C68" s="189"/>
      <c r="D68" s="190">
        <v>2484720</v>
      </c>
      <c r="E68" s="191"/>
      <c r="F68" s="190">
        <f t="shared" si="2"/>
        <v>2484720</v>
      </c>
      <c r="G68" s="192"/>
      <c r="H68" s="16"/>
      <c r="I68" s="261"/>
      <c r="J68" s="262"/>
      <c r="K68" s="263"/>
    </row>
    <row r="69" spans="1:11" ht="28.5" customHeight="1" x14ac:dyDescent="0.25">
      <c r="A69" s="216" t="s">
        <v>33</v>
      </c>
      <c r="B69" s="217"/>
      <c r="C69" s="218"/>
      <c r="D69" s="221">
        <v>5278</v>
      </c>
      <c r="E69" s="222"/>
      <c r="F69" s="221">
        <f t="shared" si="2"/>
        <v>5278</v>
      </c>
      <c r="G69" s="222"/>
      <c r="H69" s="167"/>
      <c r="I69" s="364"/>
      <c r="J69" s="365"/>
      <c r="K69" s="366"/>
    </row>
    <row r="70" spans="1:11" s="3" customFormat="1" ht="16.5" customHeight="1" x14ac:dyDescent="0.25">
      <c r="A70" s="187" t="s">
        <v>105</v>
      </c>
      <c r="B70" s="188"/>
      <c r="C70" s="189"/>
      <c r="D70" s="196">
        <v>5278</v>
      </c>
      <c r="E70" s="197"/>
      <c r="F70" s="196">
        <f t="shared" si="2"/>
        <v>5278</v>
      </c>
      <c r="G70" s="270"/>
      <c r="H70" s="66"/>
      <c r="I70" s="315"/>
      <c r="J70" s="316"/>
      <c r="K70" s="317"/>
    </row>
    <row r="71" spans="1:11" s="3" customFormat="1" ht="27.75" customHeight="1" x14ac:dyDescent="0.25">
      <c r="A71" s="202" t="s">
        <v>139</v>
      </c>
      <c r="B71" s="208"/>
      <c r="C71" s="209"/>
      <c r="D71" s="221">
        <f>D72+D74+D73</f>
        <v>27843.010000000002</v>
      </c>
      <c r="E71" s="323"/>
      <c r="F71" s="221">
        <f>D71+H71</f>
        <v>27508.000000000004</v>
      </c>
      <c r="G71" s="222"/>
      <c r="H71" s="35">
        <f>H72+H74</f>
        <v>-335.01</v>
      </c>
      <c r="I71" s="315"/>
      <c r="J71" s="316"/>
      <c r="K71" s="317"/>
    </row>
    <row r="72" spans="1:11" s="3" customFormat="1" ht="19.5" customHeight="1" x14ac:dyDescent="0.25">
      <c r="A72" s="187" t="s">
        <v>140</v>
      </c>
      <c r="B72" s="188"/>
      <c r="C72" s="189"/>
      <c r="D72" s="196">
        <v>10100</v>
      </c>
      <c r="E72" s="197"/>
      <c r="F72" s="196">
        <f>D72+H72</f>
        <v>10100</v>
      </c>
      <c r="G72" s="270"/>
      <c r="H72" s="66"/>
      <c r="I72" s="315"/>
      <c r="J72" s="316"/>
      <c r="K72" s="317"/>
    </row>
    <row r="73" spans="1:11" s="3" customFormat="1" ht="16.5" customHeight="1" x14ac:dyDescent="0.25">
      <c r="A73" s="187" t="s">
        <v>141</v>
      </c>
      <c r="B73" s="188"/>
      <c r="C73" s="189"/>
      <c r="D73" s="196">
        <v>14400</v>
      </c>
      <c r="E73" s="197"/>
      <c r="F73" s="196">
        <f>D73+H73</f>
        <v>14400</v>
      </c>
      <c r="G73" s="270"/>
      <c r="H73" s="66"/>
      <c r="I73" s="315"/>
      <c r="J73" s="316"/>
      <c r="K73" s="317"/>
    </row>
    <row r="74" spans="1:11" s="3" customFormat="1" ht="64.5" customHeight="1" x14ac:dyDescent="0.25">
      <c r="A74" s="187" t="s">
        <v>227</v>
      </c>
      <c r="B74" s="188"/>
      <c r="C74" s="189"/>
      <c r="D74" s="196">
        <v>3343.01</v>
      </c>
      <c r="E74" s="197"/>
      <c r="F74" s="196">
        <f>D74+H74</f>
        <v>3008</v>
      </c>
      <c r="G74" s="270"/>
      <c r="H74" s="66">
        <v>-335.01</v>
      </c>
      <c r="I74" s="281" t="s">
        <v>242</v>
      </c>
      <c r="J74" s="282"/>
      <c r="K74" s="283"/>
    </row>
    <row r="75" spans="1:11" s="33" customFormat="1" ht="62.25" customHeight="1" x14ac:dyDescent="0.25">
      <c r="A75" s="202" t="s">
        <v>37</v>
      </c>
      <c r="B75" s="203"/>
      <c r="C75" s="204"/>
      <c r="D75" s="221">
        <v>7720.66</v>
      </c>
      <c r="E75" s="222"/>
      <c r="F75" s="221">
        <f t="shared" si="2"/>
        <v>4195</v>
      </c>
      <c r="G75" s="222"/>
      <c r="H75" s="35">
        <v>-3525.66</v>
      </c>
      <c r="I75" s="281" t="s">
        <v>241</v>
      </c>
      <c r="J75" s="282"/>
      <c r="K75" s="283"/>
    </row>
    <row r="76" spans="1:11" s="33" customFormat="1" ht="32.25" customHeight="1" x14ac:dyDescent="0.25">
      <c r="A76" s="202" t="s">
        <v>44</v>
      </c>
      <c r="B76" s="208"/>
      <c r="C76" s="209"/>
      <c r="D76" s="221">
        <f>SUM(D77:E80)</f>
        <v>314824.8</v>
      </c>
      <c r="E76" s="323"/>
      <c r="F76" s="221">
        <f t="shared" si="2"/>
        <v>314824.8</v>
      </c>
      <c r="G76" s="222"/>
      <c r="H76" s="35">
        <f>SUM(H77:H80)</f>
        <v>0</v>
      </c>
      <c r="I76" s="278"/>
      <c r="J76" s="279"/>
      <c r="K76" s="280"/>
    </row>
    <row r="77" spans="1:11" s="3" customFormat="1" ht="17.25" customHeight="1" x14ac:dyDescent="0.25">
      <c r="A77" s="187" t="s">
        <v>40</v>
      </c>
      <c r="B77" s="188"/>
      <c r="C77" s="189"/>
      <c r="D77" s="196">
        <v>0</v>
      </c>
      <c r="E77" s="197"/>
      <c r="F77" s="196">
        <f t="shared" si="2"/>
        <v>0</v>
      </c>
      <c r="G77" s="198"/>
      <c r="H77" s="11"/>
      <c r="I77" s="281"/>
      <c r="J77" s="282"/>
      <c r="K77" s="283"/>
    </row>
    <row r="78" spans="1:11" s="3" customFormat="1" ht="18.75" customHeight="1" x14ac:dyDescent="0.25">
      <c r="A78" s="187" t="s">
        <v>41</v>
      </c>
      <c r="B78" s="188"/>
      <c r="C78" s="189"/>
      <c r="D78" s="196">
        <v>440</v>
      </c>
      <c r="E78" s="197"/>
      <c r="F78" s="196">
        <f t="shared" si="2"/>
        <v>440</v>
      </c>
      <c r="G78" s="198"/>
      <c r="H78" s="11"/>
      <c r="I78" s="281"/>
      <c r="J78" s="282"/>
      <c r="K78" s="283"/>
    </row>
    <row r="79" spans="1:11" s="3" customFormat="1" ht="15.75" customHeight="1" x14ac:dyDescent="0.25">
      <c r="A79" s="187" t="s">
        <v>48</v>
      </c>
      <c r="B79" s="188"/>
      <c r="C79" s="189"/>
      <c r="D79" s="196">
        <v>6284.8</v>
      </c>
      <c r="E79" s="197"/>
      <c r="F79" s="196">
        <f t="shared" si="2"/>
        <v>6284.8</v>
      </c>
      <c r="G79" s="198"/>
      <c r="H79" s="11"/>
      <c r="I79" s="281"/>
      <c r="J79" s="282"/>
      <c r="K79" s="283"/>
    </row>
    <row r="80" spans="1:11" s="3" customFormat="1" ht="17.25" customHeight="1" x14ac:dyDescent="0.25">
      <c r="A80" s="187" t="s">
        <v>96</v>
      </c>
      <c r="B80" s="188"/>
      <c r="C80" s="189"/>
      <c r="D80" s="196">
        <v>308100</v>
      </c>
      <c r="E80" s="197"/>
      <c r="F80" s="196">
        <f t="shared" si="2"/>
        <v>308100</v>
      </c>
      <c r="G80" s="198"/>
      <c r="H80" s="11"/>
      <c r="I80" s="281"/>
      <c r="J80" s="282"/>
      <c r="K80" s="283"/>
    </row>
    <row r="81" spans="1:11" s="33" customFormat="1" ht="27" customHeight="1" x14ac:dyDescent="0.25">
      <c r="A81" s="202" t="s">
        <v>43</v>
      </c>
      <c r="B81" s="203"/>
      <c r="C81" s="204"/>
      <c r="D81" s="221">
        <f>SUM(D82:E85)</f>
        <v>37470.65</v>
      </c>
      <c r="E81" s="222"/>
      <c r="F81" s="221">
        <f>SUM(F82:G85)</f>
        <v>37470.65</v>
      </c>
      <c r="G81" s="222"/>
      <c r="H81" s="35">
        <f>SUM(H82:H85)</f>
        <v>0</v>
      </c>
      <c r="I81" s="193"/>
      <c r="J81" s="194"/>
      <c r="K81" s="195"/>
    </row>
    <row r="82" spans="1:11" s="3" customFormat="1" ht="16.5" customHeight="1" x14ac:dyDescent="0.25">
      <c r="A82" s="187" t="s">
        <v>53</v>
      </c>
      <c r="B82" s="188"/>
      <c r="C82" s="189"/>
      <c r="D82" s="196">
        <v>18000</v>
      </c>
      <c r="E82" s="197"/>
      <c r="F82" s="196">
        <f t="shared" ref="F82:F95" si="3">D82+H82</f>
        <v>18000</v>
      </c>
      <c r="G82" s="198"/>
      <c r="H82" s="11"/>
      <c r="I82" s="193"/>
      <c r="J82" s="194"/>
      <c r="K82" s="195"/>
    </row>
    <row r="83" spans="1:11" s="3" customFormat="1" ht="16.5" customHeight="1" x14ac:dyDescent="0.25">
      <c r="A83" s="187" t="s">
        <v>54</v>
      </c>
      <c r="B83" s="188"/>
      <c r="C83" s="189"/>
      <c r="D83" s="196">
        <v>4320</v>
      </c>
      <c r="E83" s="197"/>
      <c r="F83" s="196">
        <f t="shared" si="3"/>
        <v>4320</v>
      </c>
      <c r="G83" s="198"/>
      <c r="H83" s="11"/>
      <c r="I83" s="193"/>
      <c r="J83" s="194"/>
      <c r="K83" s="195"/>
    </row>
    <row r="84" spans="1:11" s="3" customFormat="1" ht="18" customHeight="1" x14ac:dyDescent="0.25">
      <c r="A84" s="187" t="s">
        <v>144</v>
      </c>
      <c r="B84" s="188"/>
      <c r="C84" s="189"/>
      <c r="D84" s="196">
        <v>7650</v>
      </c>
      <c r="E84" s="197"/>
      <c r="F84" s="196">
        <f t="shared" si="3"/>
        <v>7650</v>
      </c>
      <c r="G84" s="198"/>
      <c r="H84" s="11"/>
      <c r="I84" s="193"/>
      <c r="J84" s="194"/>
      <c r="K84" s="195"/>
    </row>
    <row r="85" spans="1:11" s="3" customFormat="1" ht="17.25" customHeight="1" x14ac:dyDescent="0.25">
      <c r="A85" s="187" t="s">
        <v>233</v>
      </c>
      <c r="B85" s="188"/>
      <c r="C85" s="189"/>
      <c r="D85" s="196">
        <v>7500.65</v>
      </c>
      <c r="E85" s="197"/>
      <c r="F85" s="196">
        <f t="shared" si="3"/>
        <v>7500.65</v>
      </c>
      <c r="G85" s="198"/>
      <c r="H85" s="11"/>
      <c r="I85" s="281"/>
      <c r="J85" s="282"/>
      <c r="K85" s="283"/>
    </row>
    <row r="86" spans="1:11" s="33" customFormat="1" ht="34.5" customHeight="1" x14ac:dyDescent="0.25">
      <c r="A86" s="202" t="s">
        <v>38</v>
      </c>
      <c r="B86" s="203"/>
      <c r="C86" s="204"/>
      <c r="D86" s="221">
        <f>SUM(D87:E89)</f>
        <v>82181.94</v>
      </c>
      <c r="E86" s="222"/>
      <c r="F86" s="221">
        <f t="shared" si="3"/>
        <v>79120.540000000008</v>
      </c>
      <c r="G86" s="222"/>
      <c r="H86" s="61">
        <f>SUM(H87:H89)</f>
        <v>-3061.4</v>
      </c>
      <c r="I86" s="193"/>
      <c r="J86" s="194"/>
      <c r="K86" s="195"/>
    </row>
    <row r="87" spans="1:11" s="33" customFormat="1" ht="30.75" customHeight="1" x14ac:dyDescent="0.25">
      <c r="A87" s="187" t="s">
        <v>164</v>
      </c>
      <c r="B87" s="297"/>
      <c r="C87" s="298"/>
      <c r="D87" s="372">
        <v>8000</v>
      </c>
      <c r="E87" s="373"/>
      <c r="F87" s="350">
        <f t="shared" si="3"/>
        <v>8000</v>
      </c>
      <c r="G87" s="197"/>
      <c r="H87" s="107"/>
      <c r="I87" s="193"/>
      <c r="J87" s="194"/>
      <c r="K87" s="195"/>
    </row>
    <row r="88" spans="1:11" s="3" customFormat="1" ht="95.25" customHeight="1" x14ac:dyDescent="0.25">
      <c r="A88" s="187" t="s">
        <v>76</v>
      </c>
      <c r="B88" s="188"/>
      <c r="C88" s="189"/>
      <c r="D88" s="196">
        <v>26565.61</v>
      </c>
      <c r="E88" s="197"/>
      <c r="F88" s="196">
        <f t="shared" si="3"/>
        <v>23504.21</v>
      </c>
      <c r="G88" s="198"/>
      <c r="H88" s="11">
        <v>-3061.4</v>
      </c>
      <c r="I88" s="281" t="s">
        <v>241</v>
      </c>
      <c r="J88" s="282"/>
      <c r="K88" s="283"/>
    </row>
    <row r="89" spans="1:11" s="3" customFormat="1" ht="96" customHeight="1" x14ac:dyDescent="0.25">
      <c r="A89" s="187" t="s">
        <v>77</v>
      </c>
      <c r="B89" s="188"/>
      <c r="C89" s="189"/>
      <c r="D89" s="196">
        <v>47616.33</v>
      </c>
      <c r="E89" s="197"/>
      <c r="F89" s="196">
        <f t="shared" si="3"/>
        <v>47616.33</v>
      </c>
      <c r="G89" s="198"/>
      <c r="H89" s="11"/>
      <c r="I89" s="315"/>
      <c r="J89" s="316"/>
      <c r="K89" s="317"/>
    </row>
    <row r="90" spans="1:11" s="36" customFormat="1" ht="39" customHeight="1" x14ac:dyDescent="0.25">
      <c r="A90" s="318" t="s">
        <v>45</v>
      </c>
      <c r="B90" s="319"/>
      <c r="C90" s="320"/>
      <c r="D90" s="321">
        <f>SUM(D91:E95)</f>
        <v>45255</v>
      </c>
      <c r="E90" s="322"/>
      <c r="F90" s="321">
        <f t="shared" si="3"/>
        <v>45255</v>
      </c>
      <c r="G90" s="322"/>
      <c r="H90" s="62">
        <f>H91+H92+H93+H94+H95</f>
        <v>0</v>
      </c>
      <c r="I90" s="305"/>
      <c r="J90" s="306"/>
      <c r="K90" s="307"/>
    </row>
    <row r="91" spans="1:11" s="36" customFormat="1" ht="16.5" customHeight="1" x14ac:dyDescent="0.25">
      <c r="A91" s="308" t="s">
        <v>106</v>
      </c>
      <c r="B91" s="309"/>
      <c r="C91" s="310"/>
      <c r="D91" s="211">
        <v>12900</v>
      </c>
      <c r="E91" s="212"/>
      <c r="F91" s="211">
        <f t="shared" si="3"/>
        <v>12900</v>
      </c>
      <c r="G91" s="212"/>
      <c r="H91" s="11"/>
      <c r="I91" s="325"/>
      <c r="J91" s="326"/>
      <c r="K91" s="327"/>
    </row>
    <row r="92" spans="1:11" s="36" customFormat="1" ht="16.5" customHeight="1" x14ac:dyDescent="0.25">
      <c r="A92" s="308" t="s">
        <v>107</v>
      </c>
      <c r="B92" s="313"/>
      <c r="C92" s="314"/>
      <c r="D92" s="211">
        <v>10560</v>
      </c>
      <c r="E92" s="212"/>
      <c r="F92" s="211">
        <f t="shared" si="3"/>
        <v>10560</v>
      </c>
      <c r="G92" s="212"/>
      <c r="H92" s="11"/>
      <c r="I92" s="341"/>
      <c r="J92" s="342"/>
      <c r="K92" s="343"/>
    </row>
    <row r="93" spans="1:11" s="36" customFormat="1" ht="16.5" customHeight="1" x14ac:dyDescent="0.25">
      <c r="A93" s="308" t="s">
        <v>108</v>
      </c>
      <c r="B93" s="309"/>
      <c r="C93" s="310"/>
      <c r="D93" s="211">
        <v>14080</v>
      </c>
      <c r="E93" s="212"/>
      <c r="F93" s="211">
        <f t="shared" si="3"/>
        <v>14080</v>
      </c>
      <c r="G93" s="212"/>
      <c r="H93" s="11"/>
      <c r="I93" s="341"/>
      <c r="J93" s="342"/>
      <c r="K93" s="343"/>
    </row>
    <row r="94" spans="1:11" s="36" customFormat="1" ht="16.5" customHeight="1" x14ac:dyDescent="0.25">
      <c r="A94" s="308" t="s">
        <v>109</v>
      </c>
      <c r="B94" s="309"/>
      <c r="C94" s="310"/>
      <c r="D94" s="211">
        <v>7040</v>
      </c>
      <c r="E94" s="212"/>
      <c r="F94" s="211">
        <f t="shared" si="3"/>
        <v>7040</v>
      </c>
      <c r="G94" s="212"/>
      <c r="H94" s="11"/>
      <c r="I94" s="341"/>
      <c r="J94" s="342"/>
      <c r="K94" s="343"/>
    </row>
    <row r="95" spans="1:11" s="36" customFormat="1" ht="16.5" customHeight="1" x14ac:dyDescent="0.25">
      <c r="A95" s="308" t="s">
        <v>110</v>
      </c>
      <c r="B95" s="309"/>
      <c r="C95" s="310"/>
      <c r="D95" s="211">
        <v>675</v>
      </c>
      <c r="E95" s="212"/>
      <c r="F95" s="211">
        <f t="shared" si="3"/>
        <v>675</v>
      </c>
      <c r="G95" s="212"/>
      <c r="H95" s="11"/>
      <c r="I95" s="338"/>
      <c r="J95" s="339"/>
      <c r="K95" s="340"/>
    </row>
    <row r="96" spans="1:11" s="3" customFormat="1" x14ac:dyDescent="0.25">
      <c r="A96" s="299" t="s">
        <v>11</v>
      </c>
      <c r="B96" s="299"/>
      <c r="C96" s="299"/>
      <c r="D96" s="300">
        <f>D31+D32+D33+D34+D38+D42+D53+D69+D71+D75+D76+D81+D86+D90</f>
        <v>10133881</v>
      </c>
      <c r="E96" s="301"/>
      <c r="F96" s="300">
        <f>F31+F32+F33+F34+F38+F42+F53+F69+F71+F75+F76+F81+F86+F90</f>
        <v>10107692</v>
      </c>
      <c r="G96" s="301"/>
      <c r="H96" s="170">
        <f>H31+H32+H34+H38+H42+H53+H69+H71+H75+H76+H81+H86+H90</f>
        <v>-26189</v>
      </c>
      <c r="I96" s="225"/>
      <c r="J96" s="225"/>
      <c r="K96" s="225"/>
    </row>
    <row r="97" spans="1:11" s="3" customFormat="1" x14ac:dyDescent="0.25">
      <c r="A97" s="8"/>
      <c r="B97" s="8"/>
      <c r="C97" s="8"/>
      <c r="D97" s="9"/>
      <c r="E97" s="9"/>
      <c r="F97" s="9"/>
      <c r="G97" s="9"/>
      <c r="H97" s="9"/>
      <c r="I97" s="10"/>
      <c r="J97" s="10"/>
      <c r="K97" s="10"/>
    </row>
    <row r="98" spans="1:11" s="3" customFormat="1" x14ac:dyDescent="0.25">
      <c r="A98" s="8"/>
      <c r="B98" s="8"/>
      <c r="C98" s="8"/>
      <c r="D98" s="9"/>
      <c r="E98" s="9"/>
      <c r="F98" s="9"/>
      <c r="G98" s="9"/>
      <c r="H98" s="9"/>
      <c r="I98" s="10"/>
      <c r="J98" s="10"/>
      <c r="K98" s="10"/>
    </row>
    <row r="99" spans="1:11" s="3" customFormat="1" x14ac:dyDescent="0.25">
      <c r="A99" s="8"/>
      <c r="B99" s="8"/>
      <c r="C99" s="8"/>
      <c r="D99" s="9"/>
      <c r="E99" s="9"/>
      <c r="F99" s="9"/>
      <c r="G99" s="9"/>
      <c r="H99" s="9"/>
      <c r="I99" s="10"/>
      <c r="J99" s="10"/>
      <c r="K99" s="10"/>
    </row>
    <row r="100" spans="1:11" ht="16.5" customHeight="1" x14ac:dyDescent="0.25">
      <c r="A100" s="277" t="s">
        <v>58</v>
      </c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</row>
    <row r="102" spans="1:11" x14ac:dyDescent="0.25">
      <c r="A102" s="225"/>
      <c r="B102" s="225"/>
      <c r="C102" s="225"/>
      <c r="D102" s="226" t="s">
        <v>5</v>
      </c>
      <c r="E102" s="226"/>
      <c r="F102" s="226" t="s">
        <v>6</v>
      </c>
      <c r="G102" s="226"/>
      <c r="H102" s="164" t="s">
        <v>14</v>
      </c>
      <c r="I102" s="227" t="s">
        <v>13</v>
      </c>
      <c r="J102" s="228"/>
      <c r="K102" s="229"/>
    </row>
    <row r="103" spans="1:11" ht="30" customHeight="1" x14ac:dyDescent="0.25">
      <c r="A103" s="312" t="s">
        <v>15</v>
      </c>
      <c r="B103" s="312"/>
      <c r="C103" s="312"/>
      <c r="D103" s="221">
        <v>272261.57</v>
      </c>
      <c r="E103" s="222"/>
      <c r="F103" s="221">
        <f>D103+H103</f>
        <v>272261.57</v>
      </c>
      <c r="G103" s="222"/>
      <c r="H103" s="57"/>
      <c r="I103" s="325"/>
      <c r="J103" s="326"/>
      <c r="K103" s="327"/>
    </row>
    <row r="104" spans="1:11" ht="30" customHeight="1" x14ac:dyDescent="0.25">
      <c r="A104" s="286" t="s">
        <v>16</v>
      </c>
      <c r="B104" s="287"/>
      <c r="C104" s="288"/>
      <c r="D104" s="221">
        <v>82222.929999999993</v>
      </c>
      <c r="E104" s="222"/>
      <c r="F104" s="221">
        <f>D104+H104</f>
        <v>82222.929999999993</v>
      </c>
      <c r="G104" s="222"/>
      <c r="H104" s="57"/>
      <c r="I104" s="338"/>
      <c r="J104" s="339"/>
      <c r="K104" s="340"/>
    </row>
    <row r="105" spans="1:11" ht="27.75" customHeight="1" x14ac:dyDescent="0.25">
      <c r="A105" s="216" t="s">
        <v>27</v>
      </c>
      <c r="B105" s="217"/>
      <c r="C105" s="218"/>
      <c r="D105" s="221">
        <f>SUM(D106:E107)</f>
        <v>30139.23</v>
      </c>
      <c r="E105" s="323"/>
      <c r="F105" s="221">
        <f t="shared" ref="F105" si="4">D105+H105</f>
        <v>30139.23</v>
      </c>
      <c r="G105" s="324"/>
      <c r="H105" s="166">
        <f>SUM(H106:H106)</f>
        <v>0</v>
      </c>
      <c r="I105" s="199"/>
      <c r="J105" s="200"/>
      <c r="K105" s="201"/>
    </row>
    <row r="106" spans="1:11" ht="38.25" customHeight="1" x14ac:dyDescent="0.25">
      <c r="A106" s="187" t="s">
        <v>55</v>
      </c>
      <c r="B106" s="188"/>
      <c r="C106" s="189"/>
      <c r="D106" s="196">
        <v>28258.89</v>
      </c>
      <c r="E106" s="197"/>
      <c r="F106" s="196">
        <f>D106+H106</f>
        <v>28258.89</v>
      </c>
      <c r="G106" s="197"/>
      <c r="H106" s="64"/>
      <c r="I106" s="193"/>
      <c r="J106" s="194"/>
      <c r="K106" s="195"/>
    </row>
    <row r="107" spans="1:11" ht="16.5" customHeight="1" x14ac:dyDescent="0.25">
      <c r="A107" s="187" t="s">
        <v>26</v>
      </c>
      <c r="B107" s="188"/>
      <c r="C107" s="189"/>
      <c r="D107" s="196">
        <v>1880.34</v>
      </c>
      <c r="E107" s="197"/>
      <c r="F107" s="196">
        <v>1880.34</v>
      </c>
      <c r="G107" s="197"/>
      <c r="H107" s="64"/>
      <c r="I107" s="193"/>
      <c r="J107" s="194"/>
      <c r="K107" s="195"/>
    </row>
    <row r="108" spans="1:11" ht="27.75" customHeight="1" x14ac:dyDescent="0.25">
      <c r="A108" s="216" t="s">
        <v>28</v>
      </c>
      <c r="B108" s="217"/>
      <c r="C108" s="218"/>
      <c r="D108" s="221">
        <v>35000</v>
      </c>
      <c r="E108" s="222"/>
      <c r="F108" s="221">
        <f>D108+H108</f>
        <v>35000</v>
      </c>
      <c r="G108" s="222"/>
      <c r="H108" s="57"/>
      <c r="I108" s="193"/>
      <c r="J108" s="194"/>
      <c r="K108" s="195"/>
    </row>
    <row r="109" spans="1:11" s="3" customFormat="1" ht="27.75" customHeight="1" x14ac:dyDescent="0.25">
      <c r="A109" s="223" t="s">
        <v>18</v>
      </c>
      <c r="B109" s="223"/>
      <c r="C109" s="223"/>
      <c r="D109" s="221">
        <f>SUM(D110:E111)</f>
        <v>3997</v>
      </c>
      <c r="E109" s="222"/>
      <c r="F109" s="221">
        <f t="shared" ref="F109:F111" si="5">D109+H109</f>
        <v>3997</v>
      </c>
      <c r="G109" s="222"/>
      <c r="H109" s="167">
        <f>SUM(H110:H111)</f>
        <v>0</v>
      </c>
      <c r="I109" s="224"/>
      <c r="J109" s="224"/>
      <c r="K109" s="224"/>
    </row>
    <row r="110" spans="1:11" s="3" customFormat="1" ht="20.25" customHeight="1" x14ac:dyDescent="0.25">
      <c r="A110" s="187" t="s">
        <v>157</v>
      </c>
      <c r="B110" s="266"/>
      <c r="C110" s="267"/>
      <c r="D110" s="196">
        <v>2500</v>
      </c>
      <c r="E110" s="197"/>
      <c r="F110" s="196">
        <f t="shared" si="5"/>
        <v>2500</v>
      </c>
      <c r="G110" s="198"/>
      <c r="H110" s="11"/>
      <c r="I110" s="361"/>
      <c r="J110" s="362"/>
      <c r="K110" s="363"/>
    </row>
    <row r="111" spans="1:11" s="3" customFormat="1" ht="19.5" customHeight="1" x14ac:dyDescent="0.25">
      <c r="A111" s="187" t="s">
        <v>156</v>
      </c>
      <c r="B111" s="266"/>
      <c r="C111" s="267"/>
      <c r="D111" s="196">
        <v>1497</v>
      </c>
      <c r="E111" s="197"/>
      <c r="F111" s="196">
        <f t="shared" si="5"/>
        <v>1497</v>
      </c>
      <c r="G111" s="198"/>
      <c r="H111" s="11"/>
      <c r="I111" s="331"/>
      <c r="J111" s="332"/>
      <c r="K111" s="333"/>
    </row>
    <row r="112" spans="1:11" s="33" customFormat="1" ht="33" customHeight="1" x14ac:dyDescent="0.25">
      <c r="A112" s="216" t="s">
        <v>19</v>
      </c>
      <c r="B112" s="217"/>
      <c r="C112" s="218"/>
      <c r="D112" s="221">
        <f>SUM(D113:E115)</f>
        <v>106371.61</v>
      </c>
      <c r="E112" s="222"/>
      <c r="F112" s="221">
        <f>SUM(F113:G115)</f>
        <v>106371.61</v>
      </c>
      <c r="G112" s="222"/>
      <c r="H112" s="57">
        <f>SUM(H113:H115)</f>
        <v>0</v>
      </c>
      <c r="I112" s="294"/>
      <c r="J112" s="295"/>
      <c r="K112" s="296"/>
    </row>
    <row r="113" spans="1:11" s="33" customFormat="1" ht="30.75" customHeight="1" x14ac:dyDescent="0.25">
      <c r="A113" s="187" t="s">
        <v>179</v>
      </c>
      <c r="B113" s="266"/>
      <c r="C113" s="267"/>
      <c r="D113" s="350">
        <v>30000</v>
      </c>
      <c r="E113" s="354"/>
      <c r="F113" s="350">
        <f t="shared" ref="F113:F131" si="6">D113+H113</f>
        <v>30000</v>
      </c>
      <c r="G113" s="351"/>
      <c r="H113" s="58"/>
      <c r="I113" s="294"/>
      <c r="J113" s="295"/>
      <c r="K113" s="296"/>
    </row>
    <row r="114" spans="1:11" s="3" customFormat="1" ht="20.25" customHeight="1" x14ac:dyDescent="0.25">
      <c r="A114" s="187" t="s">
        <v>168</v>
      </c>
      <c r="B114" s="188"/>
      <c r="C114" s="189"/>
      <c r="D114" s="196">
        <v>51010.61</v>
      </c>
      <c r="E114" s="197"/>
      <c r="F114" s="196">
        <f t="shared" si="6"/>
        <v>51010.61</v>
      </c>
      <c r="G114" s="270"/>
      <c r="H114" s="65"/>
      <c r="I114" s="294"/>
      <c r="J114" s="295"/>
      <c r="K114" s="296"/>
    </row>
    <row r="115" spans="1:11" s="3" customFormat="1" ht="21" customHeight="1" x14ac:dyDescent="0.25">
      <c r="A115" s="187" t="s">
        <v>169</v>
      </c>
      <c r="B115" s="188"/>
      <c r="C115" s="189"/>
      <c r="D115" s="196">
        <v>25361</v>
      </c>
      <c r="E115" s="197"/>
      <c r="F115" s="196">
        <f t="shared" si="6"/>
        <v>25361</v>
      </c>
      <c r="G115" s="270"/>
      <c r="H115" s="65"/>
      <c r="I115" s="294"/>
      <c r="J115" s="295"/>
      <c r="K115" s="296"/>
    </row>
    <row r="116" spans="1:11" ht="27.75" customHeight="1" x14ac:dyDescent="0.25">
      <c r="A116" s="216" t="s">
        <v>20</v>
      </c>
      <c r="B116" s="217"/>
      <c r="C116" s="218"/>
      <c r="D116" s="221">
        <f>SUM(D117:E120)</f>
        <v>229810.86</v>
      </c>
      <c r="E116" s="222"/>
      <c r="F116" s="221">
        <f t="shared" si="6"/>
        <v>229810.86</v>
      </c>
      <c r="G116" s="222"/>
      <c r="H116" s="166">
        <f>SUM(H117:H120)</f>
        <v>0</v>
      </c>
      <c r="I116" s="225"/>
      <c r="J116" s="225"/>
      <c r="K116" s="225"/>
    </row>
    <row r="117" spans="1:11" s="3" customFormat="1" ht="39.75" customHeight="1" x14ac:dyDescent="0.25">
      <c r="A117" s="187" t="s">
        <v>78</v>
      </c>
      <c r="B117" s="188"/>
      <c r="C117" s="189"/>
      <c r="D117" s="196">
        <v>141050</v>
      </c>
      <c r="E117" s="197"/>
      <c r="F117" s="196">
        <f t="shared" si="6"/>
        <v>141050</v>
      </c>
      <c r="G117" s="270"/>
      <c r="H117" s="65"/>
      <c r="I117" s="344"/>
      <c r="J117" s="345"/>
      <c r="K117" s="346"/>
    </row>
    <row r="118" spans="1:11" s="3" customFormat="1" ht="19.5" customHeight="1" x14ac:dyDescent="0.25">
      <c r="A118" s="187" t="s">
        <v>60</v>
      </c>
      <c r="B118" s="188"/>
      <c r="C118" s="189"/>
      <c r="D118" s="196">
        <v>0</v>
      </c>
      <c r="E118" s="197"/>
      <c r="F118" s="196">
        <f t="shared" si="6"/>
        <v>0</v>
      </c>
      <c r="G118" s="270"/>
      <c r="H118" s="65"/>
      <c r="I118" s="315"/>
      <c r="J118" s="316"/>
      <c r="K118" s="317"/>
    </row>
    <row r="119" spans="1:11" s="3" customFormat="1" ht="24" customHeight="1" x14ac:dyDescent="0.25">
      <c r="A119" s="187" t="s">
        <v>137</v>
      </c>
      <c r="B119" s="188"/>
      <c r="C119" s="189"/>
      <c r="D119" s="196">
        <v>1500</v>
      </c>
      <c r="E119" s="197"/>
      <c r="F119" s="196">
        <f t="shared" si="6"/>
        <v>1500</v>
      </c>
      <c r="G119" s="270"/>
      <c r="H119" s="65"/>
      <c r="I119" s="315"/>
      <c r="J119" s="316"/>
      <c r="K119" s="317"/>
    </row>
    <row r="120" spans="1:11" s="3" customFormat="1" ht="19.5" customHeight="1" x14ac:dyDescent="0.25">
      <c r="A120" s="187" t="s">
        <v>170</v>
      </c>
      <c r="B120" s="188"/>
      <c r="C120" s="189"/>
      <c r="D120" s="196">
        <v>87260.86</v>
      </c>
      <c r="E120" s="197"/>
      <c r="F120" s="196">
        <f t="shared" si="6"/>
        <v>87260.86</v>
      </c>
      <c r="G120" s="270"/>
      <c r="H120" s="65"/>
      <c r="I120" s="294"/>
      <c r="J120" s="295"/>
      <c r="K120" s="296"/>
    </row>
    <row r="121" spans="1:11" ht="27.75" customHeight="1" x14ac:dyDescent="0.25">
      <c r="A121" s="202" t="s">
        <v>139</v>
      </c>
      <c r="B121" s="208"/>
      <c r="C121" s="209"/>
      <c r="D121" s="221">
        <f>SUM(D122:E128)</f>
        <v>83186</v>
      </c>
      <c r="E121" s="222"/>
      <c r="F121" s="221">
        <f t="shared" si="6"/>
        <v>83186</v>
      </c>
      <c r="G121" s="222"/>
      <c r="H121" s="166">
        <f>SUM(H122:H128)</f>
        <v>0</v>
      </c>
      <c r="I121" s="225"/>
      <c r="J121" s="225"/>
      <c r="K121" s="225"/>
    </row>
    <row r="122" spans="1:11" s="3" customFormat="1" ht="24.75" customHeight="1" x14ac:dyDescent="0.25">
      <c r="A122" s="187" t="s">
        <v>200</v>
      </c>
      <c r="B122" s="188"/>
      <c r="C122" s="189"/>
      <c r="D122" s="196">
        <v>16800</v>
      </c>
      <c r="E122" s="197"/>
      <c r="F122" s="196">
        <f t="shared" si="6"/>
        <v>16800</v>
      </c>
      <c r="G122" s="270"/>
      <c r="H122" s="65"/>
      <c r="I122" s="294"/>
      <c r="J122" s="295"/>
      <c r="K122" s="296"/>
    </row>
    <row r="123" spans="1:11" s="3" customFormat="1" ht="24.75" customHeight="1" x14ac:dyDescent="0.25">
      <c r="A123" s="187" t="s">
        <v>199</v>
      </c>
      <c r="B123" s="188"/>
      <c r="C123" s="189"/>
      <c r="D123" s="196">
        <v>7469</v>
      </c>
      <c r="E123" s="197"/>
      <c r="F123" s="196">
        <f t="shared" si="6"/>
        <v>7469</v>
      </c>
      <c r="G123" s="270"/>
      <c r="H123" s="65"/>
      <c r="I123" s="294"/>
      <c r="J123" s="295"/>
      <c r="K123" s="296"/>
    </row>
    <row r="124" spans="1:11" s="3" customFormat="1" ht="24.75" customHeight="1" x14ac:dyDescent="0.25">
      <c r="A124" s="187" t="s">
        <v>201</v>
      </c>
      <c r="B124" s="188"/>
      <c r="C124" s="189"/>
      <c r="D124" s="196">
        <v>8175</v>
      </c>
      <c r="E124" s="197"/>
      <c r="F124" s="196">
        <f t="shared" si="6"/>
        <v>8175</v>
      </c>
      <c r="G124" s="270"/>
      <c r="H124" s="65"/>
      <c r="I124" s="294"/>
      <c r="J124" s="295"/>
      <c r="K124" s="296"/>
    </row>
    <row r="125" spans="1:11" s="3" customFormat="1" ht="18.75" customHeight="1" x14ac:dyDescent="0.25">
      <c r="A125" s="187" t="s">
        <v>202</v>
      </c>
      <c r="B125" s="188"/>
      <c r="C125" s="189"/>
      <c r="D125" s="196">
        <v>4200</v>
      </c>
      <c r="E125" s="197"/>
      <c r="F125" s="196">
        <f t="shared" si="6"/>
        <v>4200</v>
      </c>
      <c r="G125" s="270"/>
      <c r="H125" s="65"/>
      <c r="I125" s="294"/>
      <c r="J125" s="295"/>
      <c r="K125" s="296"/>
    </row>
    <row r="126" spans="1:11" s="3" customFormat="1" ht="18" customHeight="1" x14ac:dyDescent="0.25">
      <c r="A126" s="187" t="s">
        <v>203</v>
      </c>
      <c r="B126" s="188"/>
      <c r="C126" s="189"/>
      <c r="D126" s="196">
        <v>13792</v>
      </c>
      <c r="E126" s="197"/>
      <c r="F126" s="196">
        <f t="shared" si="6"/>
        <v>13792</v>
      </c>
      <c r="G126" s="270"/>
      <c r="H126" s="65"/>
      <c r="I126" s="294"/>
      <c r="J126" s="295"/>
      <c r="K126" s="296"/>
    </row>
    <row r="127" spans="1:11" s="3" customFormat="1" ht="16.5" customHeight="1" x14ac:dyDescent="0.25">
      <c r="A127" s="187" t="s">
        <v>204</v>
      </c>
      <c r="B127" s="188"/>
      <c r="C127" s="189"/>
      <c r="D127" s="196">
        <v>4470</v>
      </c>
      <c r="E127" s="197"/>
      <c r="F127" s="196">
        <f t="shared" si="6"/>
        <v>4470</v>
      </c>
      <c r="G127" s="270"/>
      <c r="H127" s="65"/>
      <c r="I127" s="294"/>
      <c r="J127" s="295"/>
      <c r="K127" s="296"/>
    </row>
    <row r="128" spans="1:11" s="3" customFormat="1" ht="15.75" customHeight="1" x14ac:dyDescent="0.25">
      <c r="A128" s="187" t="s">
        <v>205</v>
      </c>
      <c r="B128" s="188"/>
      <c r="C128" s="189"/>
      <c r="D128" s="196">
        <v>28280</v>
      </c>
      <c r="E128" s="197"/>
      <c r="F128" s="196">
        <f t="shared" si="6"/>
        <v>28280</v>
      </c>
      <c r="G128" s="270"/>
      <c r="H128" s="65"/>
      <c r="I128" s="294"/>
      <c r="J128" s="295"/>
      <c r="K128" s="296"/>
    </row>
    <row r="129" spans="1:11" s="33" customFormat="1" ht="27" customHeight="1" x14ac:dyDescent="0.25">
      <c r="A129" s="202" t="s">
        <v>43</v>
      </c>
      <c r="B129" s="203"/>
      <c r="C129" s="204"/>
      <c r="D129" s="221">
        <f>SUM(D130:E130)</f>
        <v>6000</v>
      </c>
      <c r="E129" s="222"/>
      <c r="F129" s="221">
        <f>SUM(F130:G130)</f>
        <v>6000</v>
      </c>
      <c r="G129" s="222"/>
      <c r="H129" s="35">
        <f>SUM(H130:H130)</f>
        <v>0</v>
      </c>
      <c r="I129" s="193"/>
      <c r="J129" s="194"/>
      <c r="K129" s="195"/>
    </row>
    <row r="130" spans="1:11" s="3" customFormat="1" ht="18" customHeight="1" x14ac:dyDescent="0.25">
      <c r="A130" s="187" t="s">
        <v>162</v>
      </c>
      <c r="B130" s="188"/>
      <c r="C130" s="189"/>
      <c r="D130" s="196">
        <v>6000</v>
      </c>
      <c r="E130" s="197"/>
      <c r="F130" s="196">
        <f t="shared" ref="F130" si="7">D130+H130</f>
        <v>6000</v>
      </c>
      <c r="G130" s="198"/>
      <c r="H130" s="11"/>
      <c r="I130" s="294"/>
      <c r="J130" s="295"/>
      <c r="K130" s="296"/>
    </row>
    <row r="131" spans="1:11" s="33" customFormat="1" ht="33.75" customHeight="1" x14ac:dyDescent="0.25">
      <c r="A131" s="202" t="s">
        <v>172</v>
      </c>
      <c r="B131" s="203"/>
      <c r="C131" s="204"/>
      <c r="D131" s="221">
        <f>D132+D133</f>
        <v>58967.270000000004</v>
      </c>
      <c r="E131" s="222"/>
      <c r="F131" s="221">
        <f t="shared" si="6"/>
        <v>58967.270000000004</v>
      </c>
      <c r="G131" s="222"/>
      <c r="H131" s="57">
        <f>H132+H133</f>
        <v>0</v>
      </c>
      <c r="I131" s="344"/>
      <c r="J131" s="345"/>
      <c r="K131" s="346"/>
    </row>
    <row r="132" spans="1:11" s="33" customFormat="1" ht="18" customHeight="1" x14ac:dyDescent="0.25">
      <c r="A132" s="187" t="s">
        <v>173</v>
      </c>
      <c r="B132" s="188"/>
      <c r="C132" s="189"/>
      <c r="D132" s="196">
        <v>19242.27</v>
      </c>
      <c r="E132" s="197"/>
      <c r="F132" s="196">
        <f>D132+H132</f>
        <v>19242.27</v>
      </c>
      <c r="G132" s="270"/>
      <c r="H132" s="65"/>
      <c r="I132" s="294"/>
      <c r="J132" s="295"/>
      <c r="K132" s="296"/>
    </row>
    <row r="133" spans="1:11" s="33" customFormat="1" ht="19.5" customHeight="1" x14ac:dyDescent="0.25">
      <c r="A133" s="187" t="s">
        <v>175</v>
      </c>
      <c r="B133" s="188"/>
      <c r="C133" s="189"/>
      <c r="D133" s="196">
        <v>39725</v>
      </c>
      <c r="E133" s="197"/>
      <c r="F133" s="196">
        <f>D133+H133</f>
        <v>39725</v>
      </c>
      <c r="G133" s="270"/>
      <c r="H133" s="65"/>
      <c r="I133" s="315"/>
      <c r="J133" s="368"/>
      <c r="K133" s="369"/>
    </row>
    <row r="134" spans="1:11" s="163" customFormat="1" ht="32.25" customHeight="1" x14ac:dyDescent="0.25">
      <c r="A134" s="202" t="s">
        <v>38</v>
      </c>
      <c r="B134" s="203"/>
      <c r="C134" s="204"/>
      <c r="D134" s="221">
        <f>SUM(D135:E135)</f>
        <v>23506.53</v>
      </c>
      <c r="E134" s="222"/>
      <c r="F134" s="221">
        <f>D134+H134</f>
        <v>23506.53</v>
      </c>
      <c r="G134" s="222"/>
      <c r="H134" s="57">
        <f>H135</f>
        <v>0</v>
      </c>
      <c r="I134" s="315"/>
      <c r="J134" s="316"/>
      <c r="K134" s="317"/>
    </row>
    <row r="135" spans="1:11" s="3" customFormat="1" ht="74.25" customHeight="1" x14ac:dyDescent="0.25">
      <c r="A135" s="308" t="s">
        <v>210</v>
      </c>
      <c r="B135" s="309"/>
      <c r="C135" s="310"/>
      <c r="D135" s="196">
        <v>23506.53</v>
      </c>
      <c r="E135" s="197"/>
      <c r="F135" s="196">
        <f>D135</f>
        <v>23506.53</v>
      </c>
      <c r="G135" s="198"/>
      <c r="H135" s="64"/>
      <c r="I135" s="294"/>
      <c r="J135" s="295"/>
      <c r="K135" s="296"/>
    </row>
    <row r="136" spans="1:11" s="36" customFormat="1" ht="39" customHeight="1" x14ac:dyDescent="0.25">
      <c r="A136" s="318" t="s">
        <v>45</v>
      </c>
      <c r="B136" s="319"/>
      <c r="C136" s="320"/>
      <c r="D136" s="321">
        <f>SUM(D137:E143)</f>
        <v>10500</v>
      </c>
      <c r="E136" s="322"/>
      <c r="F136" s="321">
        <f t="shared" ref="F136:F143" si="8">D136+H136</f>
        <v>10500</v>
      </c>
      <c r="G136" s="322"/>
      <c r="H136" s="64">
        <f>SUM(H137:H142)</f>
        <v>0</v>
      </c>
      <c r="I136" s="261"/>
      <c r="J136" s="262"/>
      <c r="K136" s="263"/>
    </row>
    <row r="137" spans="1:11" s="36" customFormat="1" ht="16.5" hidden="1" customHeight="1" x14ac:dyDescent="0.25">
      <c r="A137" s="308" t="s">
        <v>81</v>
      </c>
      <c r="B137" s="309"/>
      <c r="C137" s="310"/>
      <c r="D137" s="211">
        <v>0</v>
      </c>
      <c r="E137" s="212"/>
      <c r="F137" s="211">
        <f t="shared" si="8"/>
        <v>0</v>
      </c>
      <c r="G137" s="212"/>
      <c r="H137" s="64"/>
      <c r="I137" s="325"/>
      <c r="J137" s="326"/>
      <c r="K137" s="327"/>
    </row>
    <row r="138" spans="1:11" s="36" customFormat="1" ht="16.5" hidden="1" customHeight="1" x14ac:dyDescent="0.25">
      <c r="A138" s="308" t="s">
        <v>49</v>
      </c>
      <c r="B138" s="309"/>
      <c r="C138" s="310"/>
      <c r="D138" s="211">
        <v>0</v>
      </c>
      <c r="E138" s="212"/>
      <c r="F138" s="211">
        <f t="shared" si="8"/>
        <v>0</v>
      </c>
      <c r="G138" s="212"/>
      <c r="H138" s="64"/>
      <c r="I138" s="341"/>
      <c r="J138" s="342"/>
      <c r="K138" s="343"/>
    </row>
    <row r="139" spans="1:11" s="36" customFormat="1" ht="16.5" hidden="1" customHeight="1" x14ac:dyDescent="0.25">
      <c r="A139" s="308" t="s">
        <v>50</v>
      </c>
      <c r="B139" s="313"/>
      <c r="C139" s="314"/>
      <c r="D139" s="211">
        <v>0</v>
      </c>
      <c r="E139" s="212"/>
      <c r="F139" s="211">
        <f t="shared" si="8"/>
        <v>0</v>
      </c>
      <c r="G139" s="212"/>
      <c r="H139" s="64"/>
      <c r="I139" s="341"/>
      <c r="J139" s="342"/>
      <c r="K139" s="343"/>
    </row>
    <row r="140" spans="1:11" s="36" customFormat="1" ht="16.5" hidden="1" customHeight="1" x14ac:dyDescent="0.25">
      <c r="A140" s="308" t="s">
        <v>51</v>
      </c>
      <c r="B140" s="309"/>
      <c r="C140" s="310"/>
      <c r="D140" s="211">
        <v>0</v>
      </c>
      <c r="E140" s="212"/>
      <c r="F140" s="211">
        <f t="shared" si="8"/>
        <v>0</v>
      </c>
      <c r="G140" s="212"/>
      <c r="H140" s="64"/>
      <c r="I140" s="341"/>
      <c r="J140" s="342"/>
      <c r="K140" s="343"/>
    </row>
    <row r="141" spans="1:11" s="36" customFormat="1" ht="16.5" hidden="1" customHeight="1" x14ac:dyDescent="0.25">
      <c r="A141" s="308" t="s">
        <v>52</v>
      </c>
      <c r="B141" s="309"/>
      <c r="C141" s="310"/>
      <c r="D141" s="211">
        <v>0</v>
      </c>
      <c r="E141" s="212"/>
      <c r="F141" s="211">
        <f t="shared" si="8"/>
        <v>0</v>
      </c>
      <c r="G141" s="212"/>
      <c r="H141" s="64"/>
      <c r="I141" s="341"/>
      <c r="J141" s="342"/>
      <c r="K141" s="343"/>
    </row>
    <row r="142" spans="1:11" s="36" customFormat="1" ht="16.5" hidden="1" customHeight="1" x14ac:dyDescent="0.25">
      <c r="A142" s="308" t="s">
        <v>82</v>
      </c>
      <c r="B142" s="309"/>
      <c r="C142" s="310"/>
      <c r="D142" s="211">
        <v>0</v>
      </c>
      <c r="E142" s="212"/>
      <c r="F142" s="211">
        <f t="shared" si="8"/>
        <v>0</v>
      </c>
      <c r="G142" s="212"/>
      <c r="H142" s="64"/>
      <c r="I142" s="338"/>
      <c r="J142" s="339"/>
      <c r="K142" s="340"/>
    </row>
    <row r="143" spans="1:11" s="36" customFormat="1" ht="16.5" customHeight="1" x14ac:dyDescent="0.25">
      <c r="A143" s="308" t="s">
        <v>83</v>
      </c>
      <c r="B143" s="309"/>
      <c r="C143" s="310"/>
      <c r="D143" s="211">
        <v>10500</v>
      </c>
      <c r="E143" s="212"/>
      <c r="F143" s="211">
        <f t="shared" si="8"/>
        <v>10500</v>
      </c>
      <c r="G143" s="212"/>
      <c r="H143" s="63"/>
      <c r="I143" s="305"/>
      <c r="J143" s="306"/>
      <c r="K143" s="307"/>
    </row>
    <row r="144" spans="1:11" x14ac:dyDescent="0.25">
      <c r="A144" s="299" t="s">
        <v>11</v>
      </c>
      <c r="B144" s="299"/>
      <c r="C144" s="299"/>
      <c r="D144" s="300">
        <f>D103+D104+D105+D108+D109+D112+D116+D121+D129+D131+D134+D136</f>
        <v>941963</v>
      </c>
      <c r="E144" s="301"/>
      <c r="F144" s="300">
        <f>F103+F104+F105+F108+F109+F112+F116+F121+F129+F131+F134+F136</f>
        <v>941963</v>
      </c>
      <c r="G144" s="301"/>
      <c r="H144" s="164">
        <f>H103+H104+H105+H108+H109+H112+H116+H121+H129+H131+H134+H136</f>
        <v>0</v>
      </c>
      <c r="I144" s="225"/>
      <c r="J144" s="225"/>
      <c r="K144" s="225"/>
    </row>
    <row r="145" spans="1:11" ht="12" customHeight="1" x14ac:dyDescent="0.25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</row>
    <row r="146" spans="1:11" ht="12" customHeight="1" x14ac:dyDescent="0.25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</row>
    <row r="147" spans="1:11" ht="12" customHeight="1" x14ac:dyDescent="0.25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</row>
    <row r="148" spans="1:11" ht="12" customHeight="1" x14ac:dyDescent="0.25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</row>
    <row r="149" spans="1:11" ht="12" customHeight="1" x14ac:dyDescent="0.25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</row>
    <row r="150" spans="1:11" x14ac:dyDescent="0.25">
      <c r="A150" s="311" t="s">
        <v>59</v>
      </c>
      <c r="B150" s="311"/>
      <c r="C150" s="311"/>
      <c r="D150" s="311"/>
      <c r="E150" s="311"/>
      <c r="F150" s="311"/>
      <c r="G150" s="311"/>
      <c r="H150" s="311"/>
      <c r="I150" s="311"/>
      <c r="J150" s="311"/>
      <c r="K150" s="311"/>
    </row>
    <row r="151" spans="1:11" ht="8.25" customHeight="1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</row>
    <row r="152" spans="1:11" x14ac:dyDescent="0.25">
      <c r="A152" s="225"/>
      <c r="B152" s="225"/>
      <c r="C152" s="225"/>
      <c r="D152" s="226" t="s">
        <v>5</v>
      </c>
      <c r="E152" s="226"/>
      <c r="F152" s="226" t="s">
        <v>6</v>
      </c>
      <c r="G152" s="226"/>
      <c r="H152" s="158" t="s">
        <v>14</v>
      </c>
      <c r="I152" s="227" t="s">
        <v>13</v>
      </c>
      <c r="J152" s="228"/>
      <c r="K152" s="229"/>
    </row>
    <row r="153" spans="1:11" s="33" customFormat="1" ht="33" customHeight="1" x14ac:dyDescent="0.25">
      <c r="A153" s="216" t="s">
        <v>19</v>
      </c>
      <c r="B153" s="217"/>
      <c r="C153" s="218"/>
      <c r="D153" s="221">
        <f>SUM(D154:E157)</f>
        <v>399825.8</v>
      </c>
      <c r="E153" s="222"/>
      <c r="F153" s="221">
        <f>SUM(F154:G158)</f>
        <v>445285.27</v>
      </c>
      <c r="G153" s="222"/>
      <c r="H153" s="57">
        <f>H154+H155+H156+H157+H158</f>
        <v>45459.47</v>
      </c>
      <c r="I153" s="294"/>
      <c r="J153" s="295"/>
      <c r="K153" s="296"/>
    </row>
    <row r="154" spans="1:11" s="33" customFormat="1" ht="31.5" customHeight="1" x14ac:dyDescent="0.25">
      <c r="A154" s="187" t="s">
        <v>84</v>
      </c>
      <c r="B154" s="266"/>
      <c r="C154" s="267"/>
      <c r="D154" s="350">
        <v>217000</v>
      </c>
      <c r="E154" s="354"/>
      <c r="F154" s="350">
        <f t="shared" ref="F154" si="9">D154+H154</f>
        <v>217000</v>
      </c>
      <c r="G154" s="351"/>
      <c r="H154" s="58"/>
      <c r="I154" s="294"/>
      <c r="J154" s="295"/>
      <c r="K154" s="296"/>
    </row>
    <row r="155" spans="1:11" s="33" customFormat="1" ht="22.5" customHeight="1" x14ac:dyDescent="0.25">
      <c r="A155" s="187" t="s">
        <v>85</v>
      </c>
      <c r="B155" s="297"/>
      <c r="C155" s="298"/>
      <c r="D155" s="350">
        <v>78043.8</v>
      </c>
      <c r="E155" s="351"/>
      <c r="F155" s="350">
        <f>D155+H155</f>
        <v>78043.8</v>
      </c>
      <c r="G155" s="351"/>
      <c r="H155" s="58"/>
      <c r="I155" s="294"/>
      <c r="J155" s="295"/>
      <c r="K155" s="296"/>
    </row>
    <row r="156" spans="1:11" s="33" customFormat="1" ht="25.5" customHeight="1" x14ac:dyDescent="0.25">
      <c r="A156" s="187" t="s">
        <v>86</v>
      </c>
      <c r="B156" s="297"/>
      <c r="C156" s="298"/>
      <c r="D156" s="350">
        <v>5039</v>
      </c>
      <c r="E156" s="351"/>
      <c r="F156" s="350">
        <f>D156+H156</f>
        <v>5039</v>
      </c>
      <c r="G156" s="351"/>
      <c r="H156" s="58"/>
      <c r="I156" s="294"/>
      <c r="J156" s="295"/>
      <c r="K156" s="296"/>
    </row>
    <row r="157" spans="1:11" s="33" customFormat="1" ht="25.5" customHeight="1" x14ac:dyDescent="0.25">
      <c r="A157" s="187" t="s">
        <v>166</v>
      </c>
      <c r="B157" s="297"/>
      <c r="C157" s="298"/>
      <c r="D157" s="350">
        <v>99743</v>
      </c>
      <c r="E157" s="351"/>
      <c r="F157" s="350">
        <f>D157+H157</f>
        <v>99743</v>
      </c>
      <c r="G157" s="351"/>
      <c r="H157" s="58"/>
      <c r="I157" s="294"/>
      <c r="J157" s="295"/>
      <c r="K157" s="296"/>
    </row>
    <row r="158" spans="1:11" s="33" customFormat="1" ht="50.25" customHeight="1" x14ac:dyDescent="0.25">
      <c r="A158" s="187" t="s">
        <v>246</v>
      </c>
      <c r="B158" s="297"/>
      <c r="C158" s="298"/>
      <c r="D158" s="350"/>
      <c r="E158" s="351"/>
      <c r="F158" s="350">
        <f>D158+H158</f>
        <v>45459.47</v>
      </c>
      <c r="G158" s="351"/>
      <c r="H158" s="58">
        <v>45459.47</v>
      </c>
      <c r="I158" s="294" t="s">
        <v>247</v>
      </c>
      <c r="J158" s="295"/>
      <c r="K158" s="296"/>
    </row>
    <row r="159" spans="1:11" ht="16.5" customHeight="1" x14ac:dyDescent="0.25">
      <c r="A159" s="216" t="s">
        <v>20</v>
      </c>
      <c r="B159" s="217"/>
      <c r="C159" s="218"/>
      <c r="D159" s="221">
        <f>D160</f>
        <v>5051500</v>
      </c>
      <c r="E159" s="222"/>
      <c r="F159" s="221">
        <f>F160</f>
        <v>5051500</v>
      </c>
      <c r="G159" s="222"/>
      <c r="H159" s="167"/>
      <c r="I159" s="225"/>
      <c r="J159" s="225"/>
      <c r="K159" s="225"/>
    </row>
    <row r="160" spans="1:11" s="33" customFormat="1" ht="51" customHeight="1" x14ac:dyDescent="0.25">
      <c r="A160" s="187" t="s">
        <v>101</v>
      </c>
      <c r="B160" s="297"/>
      <c r="C160" s="298"/>
      <c r="D160" s="350">
        <v>5051500</v>
      </c>
      <c r="E160" s="351"/>
      <c r="F160" s="350">
        <f>D160+H160</f>
        <v>5051500</v>
      </c>
      <c r="G160" s="351"/>
      <c r="H160" s="58"/>
      <c r="I160" s="294"/>
      <c r="J160" s="295"/>
      <c r="K160" s="296"/>
    </row>
    <row r="161" spans="1:11" x14ac:dyDescent="0.25">
      <c r="A161" s="299" t="s">
        <v>11</v>
      </c>
      <c r="B161" s="299"/>
      <c r="C161" s="299"/>
      <c r="D161" s="352">
        <f>D153+D159</f>
        <v>5451325.7999999998</v>
      </c>
      <c r="E161" s="353"/>
      <c r="F161" s="352">
        <f>F153+F159</f>
        <v>5496785.2699999996</v>
      </c>
      <c r="G161" s="353"/>
      <c r="H161" s="164">
        <f>H153+H159</f>
        <v>45459.47</v>
      </c>
      <c r="I161" s="225"/>
      <c r="J161" s="225"/>
      <c r="K161" s="225"/>
    </row>
    <row r="162" spans="1:11" ht="45" customHeight="1" x14ac:dyDescent="0.25">
      <c r="A162" s="293" t="s">
        <v>29</v>
      </c>
      <c r="B162" s="293"/>
      <c r="C162" s="293"/>
      <c r="D162" s="293"/>
      <c r="E162" s="293"/>
      <c r="F162" s="293"/>
      <c r="G162" s="293"/>
      <c r="H162" s="293"/>
      <c r="I162" s="293"/>
      <c r="J162" s="293"/>
      <c r="K162" s="293"/>
    </row>
    <row r="163" spans="1:11" ht="30.75" customHeight="1" x14ac:dyDescent="0.25">
      <c r="A163" s="293" t="s">
        <v>87</v>
      </c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pans="1:11" ht="20.25" customHeight="1" x14ac:dyDescent="0.25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</row>
    <row r="165" spans="1:11" ht="30.75" customHeight="1" x14ac:dyDescent="0.25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</row>
    <row r="166" spans="1:11" ht="15" customHeight="1" x14ac:dyDescent="0.25">
      <c r="A166" s="292"/>
      <c r="B166" s="292"/>
      <c r="C166" s="292"/>
      <c r="D166" s="292"/>
      <c r="E166" s="292"/>
      <c r="F166" s="292"/>
      <c r="G166" s="292"/>
      <c r="H166" s="292"/>
      <c r="I166" s="292"/>
      <c r="J166" s="292"/>
      <c r="K166" s="292"/>
    </row>
    <row r="167" spans="1:11" ht="117.75" customHeight="1" x14ac:dyDescent="0.25">
      <c r="A167" s="293" t="s">
        <v>30</v>
      </c>
      <c r="B167" s="293"/>
      <c r="C167" s="293"/>
      <c r="D167" s="293"/>
      <c r="E167" s="293"/>
      <c r="F167" s="293"/>
      <c r="G167" s="293"/>
      <c r="H167" s="293"/>
      <c r="I167" s="293"/>
      <c r="J167" s="293"/>
      <c r="K167" s="293"/>
    </row>
    <row r="168" spans="1:11" x14ac:dyDescent="0.2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</row>
    <row r="169" spans="1:11" x14ac:dyDescent="0.2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</row>
    <row r="170" spans="1:11" x14ac:dyDescent="0.2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</row>
    <row r="171" spans="1:11" x14ac:dyDescent="0.2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</row>
    <row r="172" spans="1:11" x14ac:dyDescent="0.2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</row>
    <row r="173" spans="1:11" x14ac:dyDescent="0.25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</row>
    <row r="174" spans="1:11" x14ac:dyDescent="0.25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</row>
    <row r="175" spans="1:11" x14ac:dyDescent="0.2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</row>
    <row r="176" spans="1:11" x14ac:dyDescent="0.25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</row>
  </sheetData>
  <mergeCells count="524">
    <mergeCell ref="A176:K176"/>
    <mergeCell ref="I31:K32"/>
    <mergeCell ref="A170:K170"/>
    <mergeCell ref="A171:K171"/>
    <mergeCell ref="A172:K172"/>
    <mergeCell ref="A173:K173"/>
    <mergeCell ref="A174:K174"/>
    <mergeCell ref="A175:K175"/>
    <mergeCell ref="A162:K162"/>
    <mergeCell ref="A163:K163"/>
    <mergeCell ref="A166:K166"/>
    <mergeCell ref="A167:K167"/>
    <mergeCell ref="A168:K168"/>
    <mergeCell ref="A169:K169"/>
    <mergeCell ref="A160:C160"/>
    <mergeCell ref="D160:E160"/>
    <mergeCell ref="F160:G160"/>
    <mergeCell ref="I160:K160"/>
    <mergeCell ref="A161:C161"/>
    <mergeCell ref="D161:E161"/>
    <mergeCell ref="F161:G161"/>
    <mergeCell ref="I161:K161"/>
    <mergeCell ref="A157:C157"/>
    <mergeCell ref="D157:E157"/>
    <mergeCell ref="F157:G157"/>
    <mergeCell ref="I157:K157"/>
    <mergeCell ref="A159:C159"/>
    <mergeCell ref="D159:E159"/>
    <mergeCell ref="F159:G159"/>
    <mergeCell ref="I159:K159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58:C158"/>
    <mergeCell ref="D158:E158"/>
    <mergeCell ref="F158:G158"/>
    <mergeCell ref="I158:K158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0:K150"/>
    <mergeCell ref="A151:K151"/>
    <mergeCell ref="A152:C152"/>
    <mergeCell ref="D152:E152"/>
    <mergeCell ref="F152:G152"/>
    <mergeCell ref="I152:K152"/>
    <mergeCell ref="A144:C144"/>
    <mergeCell ref="D144:E144"/>
    <mergeCell ref="F144:G144"/>
    <mergeCell ref="I144:K144"/>
    <mergeCell ref="A141:C141"/>
    <mergeCell ref="D141:E141"/>
    <mergeCell ref="F141:G141"/>
    <mergeCell ref="A142:C142"/>
    <mergeCell ref="D142:E142"/>
    <mergeCell ref="F142:G142"/>
    <mergeCell ref="I137:K142"/>
    <mergeCell ref="A138:C138"/>
    <mergeCell ref="D138:E138"/>
    <mergeCell ref="A139:C139"/>
    <mergeCell ref="D139:E139"/>
    <mergeCell ref="A135:C135"/>
    <mergeCell ref="D135:E135"/>
    <mergeCell ref="F135:G135"/>
    <mergeCell ref="I135:K135"/>
    <mergeCell ref="F138:G138"/>
    <mergeCell ref="F136:G136"/>
    <mergeCell ref="A143:C143"/>
    <mergeCell ref="D143:E143"/>
    <mergeCell ref="F143:G143"/>
    <mergeCell ref="I143:K143"/>
    <mergeCell ref="I136:K136"/>
    <mergeCell ref="A137:C137"/>
    <mergeCell ref="D137:E137"/>
    <mergeCell ref="F137:G137"/>
    <mergeCell ref="F139:G139"/>
    <mergeCell ref="A140:C140"/>
    <mergeCell ref="D140:E140"/>
    <mergeCell ref="F140:G140"/>
    <mergeCell ref="A136:C136"/>
    <mergeCell ref="D136:E136"/>
    <mergeCell ref="A132:C132"/>
    <mergeCell ref="D132:E132"/>
    <mergeCell ref="F132:G132"/>
    <mergeCell ref="A134:C134"/>
    <mergeCell ref="D134:E134"/>
    <mergeCell ref="F134:G134"/>
    <mergeCell ref="I132:K132"/>
    <mergeCell ref="A133:C133"/>
    <mergeCell ref="D133:E133"/>
    <mergeCell ref="F133:G133"/>
    <mergeCell ref="I133:K133"/>
    <mergeCell ref="I134:K134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9:C119"/>
    <mergeCell ref="D119:E119"/>
    <mergeCell ref="F119:G119"/>
    <mergeCell ref="I119:K119"/>
    <mergeCell ref="A117:C117"/>
    <mergeCell ref="D117:E117"/>
    <mergeCell ref="F117:G117"/>
    <mergeCell ref="I117:K117"/>
    <mergeCell ref="A122:C122"/>
    <mergeCell ref="D122:E122"/>
    <mergeCell ref="F122:G122"/>
    <mergeCell ref="I122:K122"/>
    <mergeCell ref="D112:E112"/>
    <mergeCell ref="F112:G112"/>
    <mergeCell ref="I112:K112"/>
    <mergeCell ref="A113:C113"/>
    <mergeCell ref="D113:E113"/>
    <mergeCell ref="F113:G113"/>
    <mergeCell ref="I113:K113"/>
    <mergeCell ref="A118:C118"/>
    <mergeCell ref="D118:E118"/>
    <mergeCell ref="F118:G118"/>
    <mergeCell ref="I118:K118"/>
    <mergeCell ref="A116:C116"/>
    <mergeCell ref="D116:E116"/>
    <mergeCell ref="F116:G116"/>
    <mergeCell ref="I116:K116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A109:C109"/>
    <mergeCell ref="D109:E109"/>
    <mergeCell ref="F109:G109"/>
    <mergeCell ref="I109:K109"/>
    <mergeCell ref="A110:C110"/>
    <mergeCell ref="D110:E110"/>
    <mergeCell ref="F110:G110"/>
    <mergeCell ref="I110:K111"/>
    <mergeCell ref="A111:C111"/>
    <mergeCell ref="D111:E111"/>
    <mergeCell ref="F111:G111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4"/>
    <mergeCell ref="A104:C104"/>
    <mergeCell ref="D104:E104"/>
    <mergeCell ref="F104:G104"/>
    <mergeCell ref="I96:K96"/>
    <mergeCell ref="A100:K100"/>
    <mergeCell ref="A102:C102"/>
    <mergeCell ref="D102:E102"/>
    <mergeCell ref="F102:G102"/>
    <mergeCell ref="I102:K102"/>
    <mergeCell ref="A96:C96"/>
    <mergeCell ref="D96:E96"/>
    <mergeCell ref="F96:G96"/>
    <mergeCell ref="I90:K90"/>
    <mergeCell ref="A91:C91"/>
    <mergeCell ref="D91:E91"/>
    <mergeCell ref="F91:G91"/>
    <mergeCell ref="I91:K95"/>
    <mergeCell ref="A92:C92"/>
    <mergeCell ref="D92:E92"/>
    <mergeCell ref="A95:C95"/>
    <mergeCell ref="D95:E95"/>
    <mergeCell ref="F95:G95"/>
    <mergeCell ref="F92:G92"/>
    <mergeCell ref="A93:C93"/>
    <mergeCell ref="D93:E93"/>
    <mergeCell ref="F93:G93"/>
    <mergeCell ref="A94:C94"/>
    <mergeCell ref="D94:E94"/>
    <mergeCell ref="F94:G94"/>
    <mergeCell ref="A90:C90"/>
    <mergeCell ref="D90:E90"/>
    <mergeCell ref="F90:G90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32:C32"/>
    <mergeCell ref="D32:E32"/>
    <mergeCell ref="F32:G32"/>
    <mergeCell ref="A33:C33"/>
    <mergeCell ref="D33:E33"/>
    <mergeCell ref="F33:G33"/>
    <mergeCell ref="I33:K33"/>
    <mergeCell ref="A30:C30"/>
    <mergeCell ref="D30:E30"/>
    <mergeCell ref="F30:G30"/>
    <mergeCell ref="I30:K30"/>
    <mergeCell ref="A31:C31"/>
    <mergeCell ref="D31:E31"/>
    <mergeCell ref="F31:G31"/>
    <mergeCell ref="A23:C23"/>
    <mergeCell ref="D23:E23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66" fitToHeight="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6"/>
  <sheetViews>
    <sheetView tabSelected="1" topLeftCell="A103" workbookViewId="0">
      <selection activeCell="F126" sqref="F126:G126"/>
    </sheetView>
  </sheetViews>
  <sheetFormatPr defaultRowHeight="15" x14ac:dyDescent="0.25"/>
  <cols>
    <col min="1" max="1" width="15.140625" customWidth="1"/>
    <col min="2" max="2" width="14.28515625" customWidth="1"/>
    <col min="3" max="3" width="16.570312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370" t="s">
        <v>257</v>
      </c>
      <c r="B6" s="371"/>
      <c r="C6" s="371"/>
      <c r="D6" s="371"/>
      <c r="E6" s="371"/>
      <c r="F6" s="371"/>
      <c r="G6" s="371"/>
      <c r="H6" s="371"/>
      <c r="I6" s="371"/>
      <c r="J6" s="371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69.75" customHeight="1" x14ac:dyDescent="0.25">
      <c r="A11" s="236" t="s">
        <v>255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180"/>
      <c r="B14" s="181"/>
      <c r="C14" s="181"/>
      <c r="D14" s="181"/>
      <c r="E14" s="181"/>
      <c r="F14" s="181"/>
      <c r="G14" s="181"/>
      <c r="H14" s="181"/>
      <c r="I14" s="181"/>
      <c r="J14" s="182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239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10107692</v>
      </c>
      <c r="E19" s="230"/>
      <c r="F19" s="230">
        <f>D19+H19</f>
        <v>10107692</v>
      </c>
      <c r="G19" s="230"/>
      <c r="H19" s="334"/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5496785.2699999996</v>
      </c>
      <c r="E20" s="230"/>
      <c r="F20" s="230">
        <f>D20+H20</f>
        <v>4600112.3699999992</v>
      </c>
      <c r="G20" s="230"/>
      <c r="H20" s="334">
        <v>-896672.9</v>
      </c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941963</v>
      </c>
      <c r="E22" s="230"/>
      <c r="F22" s="230">
        <f>D22+H22</f>
        <v>941963</v>
      </c>
      <c r="G22" s="230"/>
      <c r="H22" s="337"/>
      <c r="I22" s="334"/>
      <c r="J22" s="334"/>
    </row>
    <row r="23" spans="1:11" ht="15.75" x14ac:dyDescent="0.25">
      <c r="A23" s="243" t="s">
        <v>11</v>
      </c>
      <c r="B23" s="257"/>
      <c r="C23" s="257"/>
      <c r="D23" s="247">
        <f>D19+D20+D21+D22</f>
        <v>16546440.27</v>
      </c>
      <c r="E23" s="247"/>
      <c r="F23" s="247">
        <f>F19+F20+F21+F22</f>
        <v>15649767.369999999</v>
      </c>
      <c r="G23" s="247"/>
      <c r="H23" s="335">
        <f>H19+H20+H21+H22</f>
        <v>-896672.9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240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179"/>
      <c r="B29" s="179"/>
      <c r="C29" s="179"/>
      <c r="D29" s="179"/>
      <c r="E29" s="179"/>
      <c r="F29" s="179"/>
      <c r="G29" s="179"/>
      <c r="H29" s="179"/>
      <c r="I29" s="179"/>
      <c r="J29" s="179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172" t="s">
        <v>14</v>
      </c>
      <c r="I30" s="227" t="s">
        <v>13</v>
      </c>
      <c r="J30" s="228"/>
      <c r="K30" s="229"/>
    </row>
    <row r="31" spans="1:11" s="3" customFormat="1" ht="36.75" customHeight="1" x14ac:dyDescent="0.25">
      <c r="A31" s="223" t="s">
        <v>15</v>
      </c>
      <c r="B31" s="223"/>
      <c r="C31" s="223"/>
      <c r="D31" s="221">
        <v>4181307.79</v>
      </c>
      <c r="E31" s="222"/>
      <c r="F31" s="221">
        <f t="shared" ref="F31:F37" si="0">D31+H31</f>
        <v>4181307.79</v>
      </c>
      <c r="G31" s="222"/>
      <c r="H31" s="35"/>
      <c r="I31" s="401"/>
      <c r="J31" s="402"/>
      <c r="K31" s="403"/>
    </row>
    <row r="32" spans="1:11" s="3" customFormat="1" ht="36" customHeight="1" x14ac:dyDescent="0.25">
      <c r="A32" s="216" t="s">
        <v>16</v>
      </c>
      <c r="B32" s="217"/>
      <c r="C32" s="218"/>
      <c r="D32" s="219">
        <v>1260338.94</v>
      </c>
      <c r="E32" s="220"/>
      <c r="F32" s="221">
        <f t="shared" si="0"/>
        <v>1260338.94</v>
      </c>
      <c r="G32" s="222"/>
      <c r="H32" s="186"/>
      <c r="I32" s="331"/>
      <c r="J32" s="332"/>
      <c r="K32" s="333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17933.900000000001</v>
      </c>
      <c r="E34" s="222"/>
      <c r="F34" s="221">
        <f>D34+H34</f>
        <v>17933.900000000001</v>
      </c>
      <c r="G34" s="222"/>
      <c r="H34" s="35">
        <f>SUM(H35:H37)</f>
        <v>0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2"/>
      <c r="I35" s="193"/>
      <c r="J35" s="194"/>
      <c r="K35" s="195"/>
    </row>
    <row r="36" spans="1:11" s="3" customFormat="1" ht="15" customHeight="1" x14ac:dyDescent="0.25">
      <c r="A36" s="268" t="s">
        <v>47</v>
      </c>
      <c r="B36" s="269"/>
      <c r="C36" s="270"/>
      <c r="D36" s="196">
        <v>2990.4</v>
      </c>
      <c r="E36" s="197"/>
      <c r="F36" s="196">
        <f t="shared" si="0"/>
        <v>2990.4</v>
      </c>
      <c r="G36" s="198"/>
      <c r="H36" s="11"/>
      <c r="I36" s="281"/>
      <c r="J36" s="282"/>
      <c r="K36" s="283"/>
    </row>
    <row r="37" spans="1:11" s="3" customFormat="1" ht="21.75" customHeight="1" x14ac:dyDescent="0.25">
      <c r="A37" s="187" t="s">
        <v>63</v>
      </c>
      <c r="B37" s="266"/>
      <c r="C37" s="267"/>
      <c r="D37" s="196">
        <v>543.5</v>
      </c>
      <c r="E37" s="197"/>
      <c r="F37" s="196">
        <f t="shared" si="0"/>
        <v>543.5</v>
      </c>
      <c r="G37" s="198"/>
      <c r="H37" s="11"/>
      <c r="I37" s="398"/>
      <c r="J37" s="399"/>
      <c r="K37" s="400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545327.73</v>
      </c>
      <c r="E38" s="265"/>
      <c r="F38" s="264">
        <f>H38+D38</f>
        <v>545327.73</v>
      </c>
      <c r="G38" s="265"/>
      <c r="H38" s="174">
        <f>SUM(H39:H41)</f>
        <v>0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5" customHeight="1" x14ac:dyDescent="0.25">
      <c r="A40" s="187" t="s">
        <v>23</v>
      </c>
      <c r="B40" s="188"/>
      <c r="C40" s="189"/>
      <c r="D40" s="196">
        <v>8445.44</v>
      </c>
      <c r="E40" s="197"/>
      <c r="F40" s="196">
        <f>H40+D40</f>
        <v>8445.44</v>
      </c>
      <c r="G40" s="198"/>
      <c r="H40" s="11"/>
      <c r="I40" s="281"/>
      <c r="J40" s="282"/>
      <c r="K40" s="283"/>
    </row>
    <row r="41" spans="1:11" s="3" customFormat="1" ht="25.5" customHeight="1" x14ac:dyDescent="0.25">
      <c r="A41" s="187" t="s">
        <v>34</v>
      </c>
      <c r="B41" s="188"/>
      <c r="C41" s="189"/>
      <c r="D41" s="196">
        <v>19382.29</v>
      </c>
      <c r="E41" s="197"/>
      <c r="F41" s="196">
        <f>H41+D41</f>
        <v>19382.29</v>
      </c>
      <c r="G41" s="198"/>
      <c r="H41" s="11"/>
      <c r="I41" s="261"/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412015.64</v>
      </c>
      <c r="E42" s="265"/>
      <c r="F42" s="264">
        <f>D42+H42</f>
        <v>412015.64</v>
      </c>
      <c r="G42" s="265"/>
      <c r="H42" s="174">
        <f>SUM(H43:H52)</f>
        <v>0</v>
      </c>
      <c r="I42" s="261"/>
      <c r="J42" s="262"/>
      <c r="K42" s="263"/>
    </row>
    <row r="43" spans="1:11" s="3" customFormat="1" ht="42.7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1">D43+H43</f>
        <v>35000</v>
      </c>
      <c r="G43" s="198"/>
      <c r="H43" s="4"/>
      <c r="I43" s="193"/>
      <c r="J43" s="194"/>
      <c r="K43" s="195"/>
    </row>
    <row r="44" spans="1:11" s="3" customFormat="1" ht="88.5" customHeight="1" x14ac:dyDescent="0.25">
      <c r="A44" s="187" t="s">
        <v>158</v>
      </c>
      <c r="B44" s="188"/>
      <c r="C44" s="189"/>
      <c r="D44" s="211">
        <v>60250</v>
      </c>
      <c r="E44" s="212"/>
      <c r="F44" s="196">
        <f t="shared" si="1"/>
        <v>60250</v>
      </c>
      <c r="G44" s="198"/>
      <c r="H44" s="4"/>
      <c r="I44" s="193"/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1"/>
        <v>6000</v>
      </c>
      <c r="G45" s="198"/>
      <c r="H45" s="4"/>
      <c r="I45" s="193"/>
      <c r="J45" s="194"/>
      <c r="K45" s="195"/>
    </row>
    <row r="46" spans="1:11" s="3" customFormat="1" ht="59.25" customHeight="1" x14ac:dyDescent="0.25">
      <c r="A46" s="187" t="s">
        <v>39</v>
      </c>
      <c r="B46" s="188"/>
      <c r="C46" s="189"/>
      <c r="D46" s="211">
        <v>162843.24</v>
      </c>
      <c r="E46" s="212"/>
      <c r="F46" s="196">
        <f t="shared" si="1"/>
        <v>162843.24</v>
      </c>
      <c r="G46" s="198"/>
      <c r="H46" s="11"/>
      <c r="I46" s="315"/>
      <c r="J46" s="316"/>
      <c r="K46" s="317"/>
    </row>
    <row r="47" spans="1:11" s="3" customFormat="1" ht="16.5" customHeight="1" x14ac:dyDescent="0.25">
      <c r="A47" s="187" t="s">
        <v>42</v>
      </c>
      <c r="B47" s="188"/>
      <c r="C47" s="189"/>
      <c r="D47" s="211">
        <v>57522.400000000001</v>
      </c>
      <c r="E47" s="212"/>
      <c r="F47" s="196">
        <f t="shared" si="1"/>
        <v>57522.400000000001</v>
      </c>
      <c r="G47" s="198"/>
      <c r="H47" s="11"/>
      <c r="I47" s="281"/>
      <c r="J47" s="282"/>
      <c r="K47" s="283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1"/>
        <v>12000</v>
      </c>
      <c r="G48" s="198"/>
      <c r="H48" s="11"/>
      <c r="I48" s="315"/>
      <c r="J48" s="316"/>
      <c r="K48" s="317"/>
    </row>
    <row r="49" spans="1:11" s="3" customFormat="1" ht="38.25" customHeight="1" x14ac:dyDescent="0.25">
      <c r="A49" s="187" t="s">
        <v>65</v>
      </c>
      <c r="B49" s="188"/>
      <c r="C49" s="189"/>
      <c r="D49" s="211">
        <v>9000</v>
      </c>
      <c r="E49" s="212"/>
      <c r="F49" s="196">
        <f t="shared" si="1"/>
        <v>9000</v>
      </c>
      <c r="G49" s="198"/>
      <c r="H49" s="11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1"/>
        <v>10000</v>
      </c>
      <c r="G50" s="198"/>
      <c r="H50" s="4"/>
      <c r="I50" s="261"/>
      <c r="J50" s="262"/>
      <c r="K50" s="263"/>
    </row>
    <row r="51" spans="1:11" s="3" customFormat="1" ht="18.75" customHeight="1" x14ac:dyDescent="0.25">
      <c r="A51" s="187" t="s">
        <v>94</v>
      </c>
      <c r="B51" s="188"/>
      <c r="C51" s="189"/>
      <c r="D51" s="211">
        <v>50000</v>
      </c>
      <c r="E51" s="212"/>
      <c r="F51" s="196">
        <f t="shared" si="1"/>
        <v>50000</v>
      </c>
      <c r="G51" s="198"/>
      <c r="H51" s="4"/>
      <c r="I51" s="261"/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9400</v>
      </c>
      <c r="E52" s="273"/>
      <c r="F52" s="196">
        <f t="shared" si="1"/>
        <v>9400</v>
      </c>
      <c r="G52" s="198"/>
      <c r="H52" s="4"/>
      <c r="I52" s="261"/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SUM(D54:E68)</f>
        <v>3169944.96</v>
      </c>
      <c r="E53" s="265"/>
      <c r="F53" s="264">
        <f>SUM(F54:G68)</f>
        <v>3169944.96</v>
      </c>
      <c r="G53" s="265"/>
      <c r="H53" s="184">
        <f>SUM(H54:H68)</f>
        <v>0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80" si="2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2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2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31288.32</v>
      </c>
      <c r="E57" s="191"/>
      <c r="F57" s="190">
        <f t="shared" si="2"/>
        <v>31288.32</v>
      </c>
      <c r="G57" s="192"/>
      <c r="H57" s="16"/>
      <c r="I57" s="261"/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299808</v>
      </c>
      <c r="E58" s="191"/>
      <c r="F58" s="190">
        <f t="shared" si="2"/>
        <v>299808</v>
      </c>
      <c r="G58" s="192"/>
      <c r="H58" s="16"/>
      <c r="I58" s="261"/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2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22900</v>
      </c>
      <c r="E60" s="191"/>
      <c r="F60" s="190">
        <f t="shared" si="2"/>
        <v>22900</v>
      </c>
      <c r="G60" s="192"/>
      <c r="H60" s="16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2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2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0</v>
      </c>
      <c r="E63" s="191"/>
      <c r="F63" s="190">
        <f t="shared" si="2"/>
        <v>0</v>
      </c>
      <c r="G63" s="192"/>
      <c r="H63" s="16"/>
      <c r="I63" s="193"/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2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2"/>
        <v>19464</v>
      </c>
      <c r="G65" s="192"/>
      <c r="H65" s="16"/>
      <c r="I65" s="315"/>
      <c r="J65" s="316"/>
      <c r="K65" s="317"/>
    </row>
    <row r="66" spans="1:11" s="3" customFormat="1" ht="34.5" customHeight="1" x14ac:dyDescent="0.25">
      <c r="A66" s="187" t="s">
        <v>177</v>
      </c>
      <c r="B66" s="188"/>
      <c r="C66" s="189"/>
      <c r="D66" s="190">
        <v>41650</v>
      </c>
      <c r="E66" s="191"/>
      <c r="F66" s="190">
        <f t="shared" si="2"/>
        <v>41650</v>
      </c>
      <c r="G66" s="192"/>
      <c r="H66" s="16"/>
      <c r="I66" s="193"/>
      <c r="J66" s="194"/>
      <c r="K66" s="195"/>
    </row>
    <row r="67" spans="1:11" s="3" customFormat="1" ht="19.5" customHeight="1" x14ac:dyDescent="0.25">
      <c r="A67" s="187" t="s">
        <v>160</v>
      </c>
      <c r="B67" s="188"/>
      <c r="C67" s="189"/>
      <c r="D67" s="190">
        <v>107313.4</v>
      </c>
      <c r="E67" s="191"/>
      <c r="F67" s="190">
        <f t="shared" si="2"/>
        <v>107313.4</v>
      </c>
      <c r="G67" s="192"/>
      <c r="H67" s="16"/>
      <c r="I67" s="315"/>
      <c r="J67" s="316"/>
      <c r="K67" s="317"/>
    </row>
    <row r="68" spans="1:11" s="3" customFormat="1" ht="53.25" customHeight="1" x14ac:dyDescent="0.25">
      <c r="A68" s="187" t="s">
        <v>119</v>
      </c>
      <c r="B68" s="188"/>
      <c r="C68" s="189"/>
      <c r="D68" s="190">
        <v>2484720</v>
      </c>
      <c r="E68" s="191"/>
      <c r="F68" s="190">
        <f t="shared" si="2"/>
        <v>2484720</v>
      </c>
      <c r="G68" s="192"/>
      <c r="H68" s="16"/>
      <c r="I68" s="261"/>
      <c r="J68" s="262"/>
      <c r="K68" s="263"/>
    </row>
    <row r="69" spans="1:11" ht="28.5" customHeight="1" x14ac:dyDescent="0.25">
      <c r="A69" s="216" t="s">
        <v>33</v>
      </c>
      <c r="B69" s="217"/>
      <c r="C69" s="218"/>
      <c r="D69" s="221">
        <v>5278</v>
      </c>
      <c r="E69" s="222"/>
      <c r="F69" s="221">
        <f t="shared" si="2"/>
        <v>5278</v>
      </c>
      <c r="G69" s="222"/>
      <c r="H69" s="174"/>
      <c r="I69" s="364"/>
      <c r="J69" s="365"/>
      <c r="K69" s="366"/>
    </row>
    <row r="70" spans="1:11" s="3" customFormat="1" ht="16.5" customHeight="1" x14ac:dyDescent="0.25">
      <c r="A70" s="187" t="s">
        <v>105</v>
      </c>
      <c r="B70" s="188"/>
      <c r="C70" s="189"/>
      <c r="D70" s="196">
        <v>5278</v>
      </c>
      <c r="E70" s="197"/>
      <c r="F70" s="196">
        <f t="shared" si="2"/>
        <v>5278</v>
      </c>
      <c r="G70" s="270"/>
      <c r="H70" s="66"/>
      <c r="I70" s="315"/>
      <c r="J70" s="316"/>
      <c r="K70" s="317"/>
    </row>
    <row r="71" spans="1:11" s="3" customFormat="1" ht="27.75" customHeight="1" x14ac:dyDescent="0.25">
      <c r="A71" s="202" t="s">
        <v>139</v>
      </c>
      <c r="B71" s="208"/>
      <c r="C71" s="209"/>
      <c r="D71" s="221">
        <f>D72+D74+D73</f>
        <v>27508</v>
      </c>
      <c r="E71" s="323"/>
      <c r="F71" s="221">
        <f>D71+H71</f>
        <v>27508</v>
      </c>
      <c r="G71" s="222"/>
      <c r="H71" s="35">
        <f>H72+H74</f>
        <v>0</v>
      </c>
      <c r="I71" s="315"/>
      <c r="J71" s="316"/>
      <c r="K71" s="317"/>
    </row>
    <row r="72" spans="1:11" s="3" customFormat="1" ht="19.5" customHeight="1" x14ac:dyDescent="0.25">
      <c r="A72" s="187" t="s">
        <v>140</v>
      </c>
      <c r="B72" s="188"/>
      <c r="C72" s="189"/>
      <c r="D72" s="196">
        <v>10100</v>
      </c>
      <c r="E72" s="197"/>
      <c r="F72" s="196">
        <f>D72+H72</f>
        <v>10100</v>
      </c>
      <c r="G72" s="270"/>
      <c r="H72" s="66"/>
      <c r="I72" s="315"/>
      <c r="J72" s="316"/>
      <c r="K72" s="317"/>
    </row>
    <row r="73" spans="1:11" s="3" customFormat="1" ht="16.5" customHeight="1" x14ac:dyDescent="0.25">
      <c r="A73" s="187" t="s">
        <v>141</v>
      </c>
      <c r="B73" s="188"/>
      <c r="C73" s="189"/>
      <c r="D73" s="196">
        <v>14400</v>
      </c>
      <c r="E73" s="197"/>
      <c r="F73" s="196">
        <f>D73+H73</f>
        <v>14400</v>
      </c>
      <c r="G73" s="270"/>
      <c r="H73" s="66"/>
      <c r="I73" s="315"/>
      <c r="J73" s="316"/>
      <c r="K73" s="317"/>
    </row>
    <row r="74" spans="1:11" s="3" customFormat="1" ht="19.5" customHeight="1" x14ac:dyDescent="0.25">
      <c r="A74" s="187" t="s">
        <v>227</v>
      </c>
      <c r="B74" s="188"/>
      <c r="C74" s="189"/>
      <c r="D74" s="196">
        <v>3008</v>
      </c>
      <c r="E74" s="197"/>
      <c r="F74" s="196">
        <f>D74+H74</f>
        <v>3008</v>
      </c>
      <c r="G74" s="270"/>
      <c r="H74" s="66"/>
      <c r="I74" s="281"/>
      <c r="J74" s="282"/>
      <c r="K74" s="283"/>
    </row>
    <row r="75" spans="1:11" s="33" customFormat="1" ht="62.25" customHeight="1" x14ac:dyDescent="0.25">
      <c r="A75" s="202" t="s">
        <v>37</v>
      </c>
      <c r="B75" s="203"/>
      <c r="C75" s="204"/>
      <c r="D75" s="221">
        <v>4195</v>
      </c>
      <c r="E75" s="222"/>
      <c r="F75" s="221">
        <f t="shared" si="2"/>
        <v>4195</v>
      </c>
      <c r="G75" s="222"/>
      <c r="H75" s="35"/>
      <c r="I75" s="281"/>
      <c r="J75" s="282"/>
      <c r="K75" s="283"/>
    </row>
    <row r="76" spans="1:11" s="33" customFormat="1" ht="32.25" customHeight="1" x14ac:dyDescent="0.25">
      <c r="A76" s="202" t="s">
        <v>44</v>
      </c>
      <c r="B76" s="208"/>
      <c r="C76" s="209"/>
      <c r="D76" s="221">
        <f>SUM(D77:E80)</f>
        <v>314824.8</v>
      </c>
      <c r="E76" s="323"/>
      <c r="F76" s="221">
        <f t="shared" si="2"/>
        <v>314824.8</v>
      </c>
      <c r="G76" s="222"/>
      <c r="H76" s="35">
        <f>SUM(H77:H80)</f>
        <v>0</v>
      </c>
      <c r="I76" s="278"/>
      <c r="J76" s="279"/>
      <c r="K76" s="280"/>
    </row>
    <row r="77" spans="1:11" s="3" customFormat="1" ht="17.25" customHeight="1" x14ac:dyDescent="0.25">
      <c r="A77" s="187" t="s">
        <v>40</v>
      </c>
      <c r="B77" s="188"/>
      <c r="C77" s="189"/>
      <c r="D77" s="196">
        <v>0</v>
      </c>
      <c r="E77" s="197"/>
      <c r="F77" s="196">
        <f t="shared" si="2"/>
        <v>0</v>
      </c>
      <c r="G77" s="198"/>
      <c r="H77" s="11"/>
      <c r="I77" s="281"/>
      <c r="J77" s="282"/>
      <c r="K77" s="283"/>
    </row>
    <row r="78" spans="1:11" s="3" customFormat="1" ht="18.75" customHeight="1" x14ac:dyDescent="0.25">
      <c r="A78" s="187" t="s">
        <v>41</v>
      </c>
      <c r="B78" s="188"/>
      <c r="C78" s="189"/>
      <c r="D78" s="196">
        <v>440</v>
      </c>
      <c r="E78" s="197"/>
      <c r="F78" s="196">
        <f t="shared" si="2"/>
        <v>440</v>
      </c>
      <c r="G78" s="198"/>
      <c r="H78" s="11"/>
      <c r="I78" s="281"/>
      <c r="J78" s="282"/>
      <c r="K78" s="283"/>
    </row>
    <row r="79" spans="1:11" s="3" customFormat="1" ht="15.75" customHeight="1" x14ac:dyDescent="0.25">
      <c r="A79" s="187" t="s">
        <v>48</v>
      </c>
      <c r="B79" s="188"/>
      <c r="C79" s="189"/>
      <c r="D79" s="196">
        <v>6284.8</v>
      </c>
      <c r="E79" s="197"/>
      <c r="F79" s="196">
        <f t="shared" si="2"/>
        <v>6284.8</v>
      </c>
      <c r="G79" s="198"/>
      <c r="H79" s="11"/>
      <c r="I79" s="281"/>
      <c r="J79" s="282"/>
      <c r="K79" s="283"/>
    </row>
    <row r="80" spans="1:11" s="3" customFormat="1" ht="17.25" customHeight="1" x14ac:dyDescent="0.25">
      <c r="A80" s="187" t="s">
        <v>96</v>
      </c>
      <c r="B80" s="188"/>
      <c r="C80" s="189"/>
      <c r="D80" s="196">
        <v>308100</v>
      </c>
      <c r="E80" s="197"/>
      <c r="F80" s="196">
        <f t="shared" si="2"/>
        <v>308100</v>
      </c>
      <c r="G80" s="198"/>
      <c r="H80" s="11"/>
      <c r="I80" s="281"/>
      <c r="J80" s="282"/>
      <c r="K80" s="283"/>
    </row>
    <row r="81" spans="1:11" s="33" customFormat="1" ht="27" customHeight="1" x14ac:dyDescent="0.25">
      <c r="A81" s="202" t="s">
        <v>43</v>
      </c>
      <c r="B81" s="203"/>
      <c r="C81" s="204"/>
      <c r="D81" s="221">
        <f>SUM(D82:E85)</f>
        <v>37470.65</v>
      </c>
      <c r="E81" s="222"/>
      <c r="F81" s="221">
        <f>SUM(F82:G85)</f>
        <v>37470.65</v>
      </c>
      <c r="G81" s="222"/>
      <c r="H81" s="35">
        <f>SUM(H82:H85)</f>
        <v>0</v>
      </c>
      <c r="I81" s="193"/>
      <c r="J81" s="194"/>
      <c r="K81" s="195"/>
    </row>
    <row r="82" spans="1:11" s="3" customFormat="1" ht="16.5" customHeight="1" x14ac:dyDescent="0.25">
      <c r="A82" s="187" t="s">
        <v>53</v>
      </c>
      <c r="B82" s="188"/>
      <c r="C82" s="189"/>
      <c r="D82" s="196">
        <v>18000</v>
      </c>
      <c r="E82" s="197"/>
      <c r="F82" s="196">
        <f t="shared" ref="F82:F95" si="3">D82+H82</f>
        <v>18000</v>
      </c>
      <c r="G82" s="198"/>
      <c r="H82" s="11"/>
      <c r="I82" s="193"/>
      <c r="J82" s="194"/>
      <c r="K82" s="195"/>
    </row>
    <row r="83" spans="1:11" s="3" customFormat="1" ht="16.5" customHeight="1" x14ac:dyDescent="0.25">
      <c r="A83" s="187" t="s">
        <v>54</v>
      </c>
      <c r="B83" s="188"/>
      <c r="C83" s="189"/>
      <c r="D83" s="196">
        <v>4320</v>
      </c>
      <c r="E83" s="197"/>
      <c r="F83" s="196">
        <f t="shared" si="3"/>
        <v>4320</v>
      </c>
      <c r="G83" s="198"/>
      <c r="H83" s="11"/>
      <c r="I83" s="193"/>
      <c r="J83" s="194"/>
      <c r="K83" s="195"/>
    </row>
    <row r="84" spans="1:11" s="3" customFormat="1" ht="18" customHeight="1" x14ac:dyDescent="0.25">
      <c r="A84" s="187" t="s">
        <v>144</v>
      </c>
      <c r="B84" s="188"/>
      <c r="C84" s="189"/>
      <c r="D84" s="196">
        <v>7650</v>
      </c>
      <c r="E84" s="197"/>
      <c r="F84" s="196">
        <f t="shared" si="3"/>
        <v>7650</v>
      </c>
      <c r="G84" s="198"/>
      <c r="H84" s="11"/>
      <c r="I84" s="193"/>
      <c r="J84" s="194"/>
      <c r="K84" s="195"/>
    </row>
    <row r="85" spans="1:11" s="3" customFormat="1" ht="17.25" customHeight="1" x14ac:dyDescent="0.25">
      <c r="A85" s="187" t="s">
        <v>233</v>
      </c>
      <c r="B85" s="188"/>
      <c r="C85" s="189"/>
      <c r="D85" s="196">
        <v>7500.65</v>
      </c>
      <c r="E85" s="197"/>
      <c r="F85" s="196">
        <f t="shared" si="3"/>
        <v>7500.65</v>
      </c>
      <c r="G85" s="198"/>
      <c r="H85" s="11"/>
      <c r="I85" s="281"/>
      <c r="J85" s="282"/>
      <c r="K85" s="283"/>
    </row>
    <row r="86" spans="1:11" s="33" customFormat="1" ht="34.5" customHeight="1" x14ac:dyDescent="0.25">
      <c r="A86" s="202" t="s">
        <v>38</v>
      </c>
      <c r="B86" s="203"/>
      <c r="C86" s="204"/>
      <c r="D86" s="221">
        <f>SUM(D87:E89)</f>
        <v>79120.540000000008</v>
      </c>
      <c r="E86" s="222"/>
      <c r="F86" s="221">
        <f t="shared" si="3"/>
        <v>79120.540000000008</v>
      </c>
      <c r="G86" s="222"/>
      <c r="H86" s="186">
        <f>SUM(H87:H89)</f>
        <v>0</v>
      </c>
      <c r="I86" s="193"/>
      <c r="J86" s="194"/>
      <c r="K86" s="195"/>
    </row>
    <row r="87" spans="1:11" s="33" customFormat="1" ht="30.75" customHeight="1" x14ac:dyDescent="0.25">
      <c r="A87" s="187" t="s">
        <v>164</v>
      </c>
      <c r="B87" s="297"/>
      <c r="C87" s="298"/>
      <c r="D87" s="372">
        <v>8000</v>
      </c>
      <c r="E87" s="373"/>
      <c r="F87" s="350">
        <f t="shared" si="3"/>
        <v>8000</v>
      </c>
      <c r="G87" s="197"/>
      <c r="H87" s="107"/>
      <c r="I87" s="193"/>
      <c r="J87" s="194"/>
      <c r="K87" s="195"/>
    </row>
    <row r="88" spans="1:11" s="3" customFormat="1" ht="95.25" customHeight="1" x14ac:dyDescent="0.25">
      <c r="A88" s="187" t="s">
        <v>76</v>
      </c>
      <c r="B88" s="188"/>
      <c r="C88" s="189"/>
      <c r="D88" s="196">
        <v>23504.21</v>
      </c>
      <c r="E88" s="197"/>
      <c r="F88" s="196">
        <f t="shared" si="3"/>
        <v>23504.21</v>
      </c>
      <c r="G88" s="198"/>
      <c r="H88" s="11"/>
      <c r="I88" s="281"/>
      <c r="J88" s="282"/>
      <c r="K88" s="283"/>
    </row>
    <row r="89" spans="1:11" s="3" customFormat="1" ht="96" customHeight="1" x14ac:dyDescent="0.25">
      <c r="A89" s="187" t="s">
        <v>77</v>
      </c>
      <c r="B89" s="188"/>
      <c r="C89" s="189"/>
      <c r="D89" s="196">
        <v>47616.33</v>
      </c>
      <c r="E89" s="197"/>
      <c r="F89" s="196">
        <f t="shared" si="3"/>
        <v>47616.33</v>
      </c>
      <c r="G89" s="198"/>
      <c r="H89" s="11"/>
      <c r="I89" s="315"/>
      <c r="J89" s="316"/>
      <c r="K89" s="317"/>
    </row>
    <row r="90" spans="1:11" s="36" customFormat="1" ht="39" customHeight="1" x14ac:dyDescent="0.25">
      <c r="A90" s="318" t="s">
        <v>45</v>
      </c>
      <c r="B90" s="319"/>
      <c r="C90" s="320"/>
      <c r="D90" s="321">
        <f>SUM(D91:E95)</f>
        <v>45255</v>
      </c>
      <c r="E90" s="322"/>
      <c r="F90" s="321">
        <f t="shared" si="3"/>
        <v>45255</v>
      </c>
      <c r="G90" s="322"/>
      <c r="H90" s="62">
        <f>H91+H92+H93+H94+H95</f>
        <v>0</v>
      </c>
      <c r="I90" s="305"/>
      <c r="J90" s="306"/>
      <c r="K90" s="307"/>
    </row>
    <row r="91" spans="1:11" s="36" customFormat="1" ht="16.5" customHeight="1" x14ac:dyDescent="0.25">
      <c r="A91" s="308" t="s">
        <v>106</v>
      </c>
      <c r="B91" s="309"/>
      <c r="C91" s="310"/>
      <c r="D91" s="211">
        <v>12900</v>
      </c>
      <c r="E91" s="212"/>
      <c r="F91" s="211">
        <f t="shared" si="3"/>
        <v>12900</v>
      </c>
      <c r="G91" s="212"/>
      <c r="H91" s="11"/>
      <c r="I91" s="325"/>
      <c r="J91" s="326"/>
      <c r="K91" s="327"/>
    </row>
    <row r="92" spans="1:11" s="36" customFormat="1" ht="16.5" customHeight="1" x14ac:dyDescent="0.25">
      <c r="A92" s="308" t="s">
        <v>107</v>
      </c>
      <c r="B92" s="313"/>
      <c r="C92" s="314"/>
      <c r="D92" s="211">
        <v>10560</v>
      </c>
      <c r="E92" s="212"/>
      <c r="F92" s="211">
        <f t="shared" si="3"/>
        <v>10560</v>
      </c>
      <c r="G92" s="212"/>
      <c r="H92" s="11"/>
      <c r="I92" s="341"/>
      <c r="J92" s="342"/>
      <c r="K92" s="343"/>
    </row>
    <row r="93" spans="1:11" s="36" customFormat="1" ht="16.5" customHeight="1" x14ac:dyDescent="0.25">
      <c r="A93" s="308" t="s">
        <v>108</v>
      </c>
      <c r="B93" s="309"/>
      <c r="C93" s="310"/>
      <c r="D93" s="211">
        <v>14080</v>
      </c>
      <c r="E93" s="212"/>
      <c r="F93" s="211">
        <f t="shared" si="3"/>
        <v>14080</v>
      </c>
      <c r="G93" s="212"/>
      <c r="H93" s="11"/>
      <c r="I93" s="341"/>
      <c r="J93" s="342"/>
      <c r="K93" s="343"/>
    </row>
    <row r="94" spans="1:11" s="36" customFormat="1" ht="16.5" customHeight="1" x14ac:dyDescent="0.25">
      <c r="A94" s="308" t="s">
        <v>109</v>
      </c>
      <c r="B94" s="309"/>
      <c r="C94" s="310"/>
      <c r="D94" s="211">
        <v>7040</v>
      </c>
      <c r="E94" s="212"/>
      <c r="F94" s="211">
        <f t="shared" si="3"/>
        <v>7040</v>
      </c>
      <c r="G94" s="212"/>
      <c r="H94" s="11"/>
      <c r="I94" s="341"/>
      <c r="J94" s="342"/>
      <c r="K94" s="343"/>
    </row>
    <row r="95" spans="1:11" s="36" customFormat="1" ht="16.5" customHeight="1" x14ac:dyDescent="0.25">
      <c r="A95" s="308" t="s">
        <v>110</v>
      </c>
      <c r="B95" s="309"/>
      <c r="C95" s="310"/>
      <c r="D95" s="211">
        <v>675</v>
      </c>
      <c r="E95" s="212"/>
      <c r="F95" s="211">
        <f t="shared" si="3"/>
        <v>675</v>
      </c>
      <c r="G95" s="212"/>
      <c r="H95" s="11"/>
      <c r="I95" s="338"/>
      <c r="J95" s="339"/>
      <c r="K95" s="340"/>
    </row>
    <row r="96" spans="1:11" s="3" customFormat="1" x14ac:dyDescent="0.25">
      <c r="A96" s="299" t="s">
        <v>11</v>
      </c>
      <c r="B96" s="299"/>
      <c r="C96" s="299"/>
      <c r="D96" s="300">
        <f>D31+D32+D33+D34+D38+D42+D53+D69+D71+D75+D76+D81+D86+D90</f>
        <v>10107692</v>
      </c>
      <c r="E96" s="301"/>
      <c r="F96" s="300">
        <f>F31+F32+F33+F34+F38+F42+F53+F69+F71+F75+F76+F81+F86+F90</f>
        <v>10107692</v>
      </c>
      <c r="G96" s="301"/>
      <c r="H96" s="185">
        <f>H31+H32+H34+H38+H42+H53+H69+H71+H75+H76+H81+H86+H90</f>
        <v>0</v>
      </c>
      <c r="I96" s="225"/>
      <c r="J96" s="225"/>
      <c r="K96" s="225"/>
    </row>
    <row r="97" spans="1:11" s="3" customFormat="1" x14ac:dyDescent="0.25">
      <c r="A97" s="8"/>
      <c r="B97" s="8"/>
      <c r="C97" s="8"/>
      <c r="D97" s="9"/>
      <c r="E97" s="9"/>
      <c r="F97" s="9"/>
      <c r="G97" s="9"/>
      <c r="H97" s="9"/>
      <c r="I97" s="10"/>
      <c r="J97" s="10"/>
      <c r="K97" s="10"/>
    </row>
    <row r="98" spans="1:11" s="3" customFormat="1" x14ac:dyDescent="0.25">
      <c r="A98" s="8"/>
      <c r="B98" s="8"/>
      <c r="C98" s="8"/>
      <c r="D98" s="9"/>
      <c r="E98" s="9"/>
      <c r="F98" s="9"/>
      <c r="G98" s="9"/>
      <c r="H98" s="9"/>
      <c r="I98" s="10"/>
      <c r="J98" s="10"/>
      <c r="K98" s="10"/>
    </row>
    <row r="99" spans="1:11" s="3" customFormat="1" x14ac:dyDescent="0.25">
      <c r="A99" s="8"/>
      <c r="B99" s="8"/>
      <c r="C99" s="8"/>
      <c r="D99" s="9"/>
      <c r="E99" s="9"/>
      <c r="F99" s="9"/>
      <c r="G99" s="9"/>
      <c r="H99" s="9"/>
      <c r="I99" s="10"/>
      <c r="J99" s="10"/>
      <c r="K99" s="10"/>
    </row>
    <row r="100" spans="1:11" ht="16.5" customHeight="1" x14ac:dyDescent="0.25">
      <c r="A100" s="277" t="s">
        <v>58</v>
      </c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</row>
    <row r="102" spans="1:11" x14ac:dyDescent="0.25">
      <c r="A102" s="225"/>
      <c r="B102" s="225"/>
      <c r="C102" s="225"/>
      <c r="D102" s="226" t="s">
        <v>5</v>
      </c>
      <c r="E102" s="226"/>
      <c r="F102" s="226" t="s">
        <v>6</v>
      </c>
      <c r="G102" s="226"/>
      <c r="H102" s="178" t="s">
        <v>14</v>
      </c>
      <c r="I102" s="227" t="s">
        <v>13</v>
      </c>
      <c r="J102" s="228"/>
      <c r="K102" s="229"/>
    </row>
    <row r="103" spans="1:11" ht="30" customHeight="1" x14ac:dyDescent="0.25">
      <c r="A103" s="312" t="s">
        <v>15</v>
      </c>
      <c r="B103" s="312"/>
      <c r="C103" s="312"/>
      <c r="D103" s="221">
        <v>272261.57</v>
      </c>
      <c r="E103" s="222"/>
      <c r="F103" s="221">
        <f>D103+H103</f>
        <v>272261.57</v>
      </c>
      <c r="G103" s="222"/>
      <c r="H103" s="57"/>
      <c r="I103" s="325"/>
      <c r="J103" s="326"/>
      <c r="K103" s="327"/>
    </row>
    <row r="104" spans="1:11" ht="30" customHeight="1" x14ac:dyDescent="0.25">
      <c r="A104" s="286" t="s">
        <v>16</v>
      </c>
      <c r="B104" s="287"/>
      <c r="C104" s="288"/>
      <c r="D104" s="221">
        <v>82222.929999999993</v>
      </c>
      <c r="E104" s="222"/>
      <c r="F104" s="221">
        <f>D104+H104</f>
        <v>82222.929999999993</v>
      </c>
      <c r="G104" s="222"/>
      <c r="H104" s="57"/>
      <c r="I104" s="338"/>
      <c r="J104" s="339"/>
      <c r="K104" s="340"/>
    </row>
    <row r="105" spans="1:11" ht="27.75" customHeight="1" x14ac:dyDescent="0.25">
      <c r="A105" s="216" t="s">
        <v>27</v>
      </c>
      <c r="B105" s="217"/>
      <c r="C105" s="218"/>
      <c r="D105" s="221">
        <f>SUM(D106:E107)</f>
        <v>30139.23</v>
      </c>
      <c r="E105" s="323"/>
      <c r="F105" s="221">
        <f t="shared" ref="F105" si="4">D105+H105</f>
        <v>30139.23</v>
      </c>
      <c r="G105" s="324"/>
      <c r="H105" s="173">
        <f>SUM(H106:H106)</f>
        <v>0</v>
      </c>
      <c r="I105" s="199"/>
      <c r="J105" s="200"/>
      <c r="K105" s="201"/>
    </row>
    <row r="106" spans="1:11" ht="38.25" customHeight="1" x14ac:dyDescent="0.25">
      <c r="A106" s="187" t="s">
        <v>55</v>
      </c>
      <c r="B106" s="188"/>
      <c r="C106" s="189"/>
      <c r="D106" s="196">
        <v>28258.89</v>
      </c>
      <c r="E106" s="197"/>
      <c r="F106" s="196">
        <f>D106+H106</f>
        <v>28258.89</v>
      </c>
      <c r="G106" s="197"/>
      <c r="H106" s="64"/>
      <c r="I106" s="193"/>
      <c r="J106" s="194"/>
      <c r="K106" s="195"/>
    </row>
    <row r="107" spans="1:11" ht="16.5" customHeight="1" x14ac:dyDescent="0.25">
      <c r="A107" s="187" t="s">
        <v>26</v>
      </c>
      <c r="B107" s="188"/>
      <c r="C107" s="189"/>
      <c r="D107" s="196">
        <v>1880.34</v>
      </c>
      <c r="E107" s="197"/>
      <c r="F107" s="196">
        <v>1880.34</v>
      </c>
      <c r="G107" s="197"/>
      <c r="H107" s="64"/>
      <c r="I107" s="193"/>
      <c r="J107" s="194"/>
      <c r="K107" s="195"/>
    </row>
    <row r="108" spans="1:11" ht="27.75" customHeight="1" x14ac:dyDescent="0.25">
      <c r="A108" s="216" t="s">
        <v>28</v>
      </c>
      <c r="B108" s="217"/>
      <c r="C108" s="218"/>
      <c r="D108" s="221">
        <v>35000</v>
      </c>
      <c r="E108" s="222"/>
      <c r="F108" s="221">
        <f>D108+H108</f>
        <v>35000</v>
      </c>
      <c r="G108" s="222"/>
      <c r="H108" s="57"/>
      <c r="I108" s="193"/>
      <c r="J108" s="194"/>
      <c r="K108" s="195"/>
    </row>
    <row r="109" spans="1:11" s="3" customFormat="1" ht="27.75" customHeight="1" x14ac:dyDescent="0.25">
      <c r="A109" s="223" t="s">
        <v>18</v>
      </c>
      <c r="B109" s="223"/>
      <c r="C109" s="223"/>
      <c r="D109" s="221">
        <f>SUM(D110:E111)</f>
        <v>3997</v>
      </c>
      <c r="E109" s="222"/>
      <c r="F109" s="221">
        <f t="shared" ref="F109:F111" si="5">D109+H109</f>
        <v>3997</v>
      </c>
      <c r="G109" s="222"/>
      <c r="H109" s="174">
        <f>SUM(H110:H111)</f>
        <v>0</v>
      </c>
      <c r="I109" s="224"/>
      <c r="J109" s="224"/>
      <c r="K109" s="224"/>
    </row>
    <row r="110" spans="1:11" s="3" customFormat="1" ht="20.25" customHeight="1" x14ac:dyDescent="0.25">
      <c r="A110" s="187" t="s">
        <v>157</v>
      </c>
      <c r="B110" s="266"/>
      <c r="C110" s="267"/>
      <c r="D110" s="196">
        <v>2500</v>
      </c>
      <c r="E110" s="197"/>
      <c r="F110" s="196">
        <f t="shared" si="5"/>
        <v>2500</v>
      </c>
      <c r="G110" s="198"/>
      <c r="H110" s="11"/>
      <c r="I110" s="361"/>
      <c r="J110" s="362"/>
      <c r="K110" s="363"/>
    </row>
    <row r="111" spans="1:11" s="3" customFormat="1" ht="19.5" customHeight="1" x14ac:dyDescent="0.25">
      <c r="A111" s="187" t="s">
        <v>156</v>
      </c>
      <c r="B111" s="266"/>
      <c r="C111" s="267"/>
      <c r="D111" s="196">
        <v>1497</v>
      </c>
      <c r="E111" s="197"/>
      <c r="F111" s="196">
        <f t="shared" si="5"/>
        <v>1497</v>
      </c>
      <c r="G111" s="198"/>
      <c r="H111" s="11"/>
      <c r="I111" s="331"/>
      <c r="J111" s="332"/>
      <c r="K111" s="333"/>
    </row>
    <row r="112" spans="1:11" s="33" customFormat="1" ht="33" customHeight="1" x14ac:dyDescent="0.25">
      <c r="A112" s="216" t="s">
        <v>19</v>
      </c>
      <c r="B112" s="217"/>
      <c r="C112" s="218"/>
      <c r="D112" s="221">
        <f>SUM(D113:E115)</f>
        <v>106371.61</v>
      </c>
      <c r="E112" s="222"/>
      <c r="F112" s="221">
        <f>SUM(F113:G115)</f>
        <v>106371.61</v>
      </c>
      <c r="G112" s="222"/>
      <c r="H112" s="57">
        <f>SUM(H113:H115)</f>
        <v>0</v>
      </c>
      <c r="I112" s="294"/>
      <c r="J112" s="295"/>
      <c r="K112" s="296"/>
    </row>
    <row r="113" spans="1:11" s="33" customFormat="1" ht="30.75" customHeight="1" x14ac:dyDescent="0.25">
      <c r="A113" s="187" t="s">
        <v>179</v>
      </c>
      <c r="B113" s="266"/>
      <c r="C113" s="267"/>
      <c r="D113" s="350">
        <v>30000</v>
      </c>
      <c r="E113" s="354"/>
      <c r="F113" s="350">
        <f t="shared" ref="F113:F131" si="6">D113+H113</f>
        <v>30000</v>
      </c>
      <c r="G113" s="351"/>
      <c r="H113" s="58"/>
      <c r="I113" s="294"/>
      <c r="J113" s="295"/>
      <c r="K113" s="296"/>
    </row>
    <row r="114" spans="1:11" s="3" customFormat="1" ht="20.25" customHeight="1" x14ac:dyDescent="0.25">
      <c r="A114" s="187" t="s">
        <v>168</v>
      </c>
      <c r="B114" s="188"/>
      <c r="C114" s="189"/>
      <c r="D114" s="196">
        <v>51010.61</v>
      </c>
      <c r="E114" s="197"/>
      <c r="F114" s="196">
        <f t="shared" si="6"/>
        <v>51010.61</v>
      </c>
      <c r="G114" s="270"/>
      <c r="H114" s="65"/>
      <c r="I114" s="294"/>
      <c r="J114" s="295"/>
      <c r="K114" s="296"/>
    </row>
    <row r="115" spans="1:11" s="3" customFormat="1" ht="21" customHeight="1" x14ac:dyDescent="0.25">
      <c r="A115" s="187" t="s">
        <v>169</v>
      </c>
      <c r="B115" s="188"/>
      <c r="C115" s="189"/>
      <c r="D115" s="196">
        <v>25361</v>
      </c>
      <c r="E115" s="197"/>
      <c r="F115" s="196">
        <f t="shared" si="6"/>
        <v>25361</v>
      </c>
      <c r="G115" s="270"/>
      <c r="H115" s="65"/>
      <c r="I115" s="294"/>
      <c r="J115" s="295"/>
      <c r="K115" s="296"/>
    </row>
    <row r="116" spans="1:11" ht="27.75" customHeight="1" x14ac:dyDescent="0.25">
      <c r="A116" s="216" t="s">
        <v>20</v>
      </c>
      <c r="B116" s="217"/>
      <c r="C116" s="218"/>
      <c r="D116" s="221">
        <f>SUM(D117:E120)</f>
        <v>229810.86</v>
      </c>
      <c r="E116" s="222"/>
      <c r="F116" s="221">
        <f t="shared" si="6"/>
        <v>229810.86</v>
      </c>
      <c r="G116" s="222"/>
      <c r="H116" s="173">
        <f>SUM(H117:H120)</f>
        <v>0</v>
      </c>
      <c r="I116" s="225"/>
      <c r="J116" s="225"/>
      <c r="K116" s="225"/>
    </row>
    <row r="117" spans="1:11" s="3" customFormat="1" ht="39.75" customHeight="1" x14ac:dyDescent="0.25">
      <c r="A117" s="187" t="s">
        <v>78</v>
      </c>
      <c r="B117" s="188"/>
      <c r="C117" s="189"/>
      <c r="D117" s="196">
        <v>141050</v>
      </c>
      <c r="E117" s="197"/>
      <c r="F117" s="196">
        <f t="shared" si="6"/>
        <v>141050</v>
      </c>
      <c r="G117" s="270"/>
      <c r="H117" s="65"/>
      <c r="I117" s="344"/>
      <c r="J117" s="345"/>
      <c r="K117" s="346"/>
    </row>
    <row r="118" spans="1:11" s="3" customFormat="1" ht="19.5" customHeight="1" x14ac:dyDescent="0.25">
      <c r="A118" s="187" t="s">
        <v>60</v>
      </c>
      <c r="B118" s="188"/>
      <c r="C118" s="189"/>
      <c r="D118" s="196">
        <v>0</v>
      </c>
      <c r="E118" s="197"/>
      <c r="F118" s="196">
        <f t="shared" si="6"/>
        <v>0</v>
      </c>
      <c r="G118" s="270"/>
      <c r="H118" s="65"/>
      <c r="I118" s="315"/>
      <c r="J118" s="316"/>
      <c r="K118" s="317"/>
    </row>
    <row r="119" spans="1:11" s="3" customFormat="1" ht="39" customHeight="1" x14ac:dyDescent="0.25">
      <c r="A119" s="187" t="s">
        <v>137</v>
      </c>
      <c r="B119" s="188"/>
      <c r="C119" s="189"/>
      <c r="D119" s="196">
        <v>1500</v>
      </c>
      <c r="E119" s="197"/>
      <c r="F119" s="196">
        <f t="shared" si="6"/>
        <v>1500</v>
      </c>
      <c r="G119" s="270"/>
      <c r="H119" s="65"/>
      <c r="I119" s="315"/>
      <c r="J119" s="316"/>
      <c r="K119" s="317"/>
    </row>
    <row r="120" spans="1:11" s="3" customFormat="1" ht="19.5" customHeight="1" x14ac:dyDescent="0.25">
      <c r="A120" s="187" t="s">
        <v>170</v>
      </c>
      <c r="B120" s="188"/>
      <c r="C120" s="189"/>
      <c r="D120" s="196">
        <v>87260.86</v>
      </c>
      <c r="E120" s="197"/>
      <c r="F120" s="196">
        <f t="shared" si="6"/>
        <v>87260.86</v>
      </c>
      <c r="G120" s="270"/>
      <c r="H120" s="65"/>
      <c r="I120" s="294"/>
      <c r="J120" s="295"/>
      <c r="K120" s="296"/>
    </row>
    <row r="121" spans="1:11" ht="27.75" customHeight="1" x14ac:dyDescent="0.25">
      <c r="A121" s="202" t="s">
        <v>139</v>
      </c>
      <c r="B121" s="208"/>
      <c r="C121" s="209"/>
      <c r="D121" s="221">
        <f>SUM(D122:E128)</f>
        <v>83186</v>
      </c>
      <c r="E121" s="222"/>
      <c r="F121" s="221">
        <f t="shared" si="6"/>
        <v>83186</v>
      </c>
      <c r="G121" s="222"/>
      <c r="H121" s="173">
        <f>SUM(H122:H128)</f>
        <v>0</v>
      </c>
      <c r="I121" s="225"/>
      <c r="J121" s="225"/>
      <c r="K121" s="225"/>
    </row>
    <row r="122" spans="1:11" s="3" customFormat="1" ht="24.75" customHeight="1" x14ac:dyDescent="0.25">
      <c r="A122" s="187" t="s">
        <v>200</v>
      </c>
      <c r="B122" s="188"/>
      <c r="C122" s="189"/>
      <c r="D122" s="196">
        <v>16800</v>
      </c>
      <c r="E122" s="197"/>
      <c r="F122" s="196">
        <f t="shared" si="6"/>
        <v>16800</v>
      </c>
      <c r="G122" s="270"/>
      <c r="H122" s="65"/>
      <c r="I122" s="294"/>
      <c r="J122" s="295"/>
      <c r="K122" s="296"/>
    </row>
    <row r="123" spans="1:11" s="3" customFormat="1" ht="24.75" customHeight="1" x14ac:dyDescent="0.25">
      <c r="A123" s="187" t="s">
        <v>199</v>
      </c>
      <c r="B123" s="188"/>
      <c r="C123" s="189"/>
      <c r="D123" s="196">
        <v>7469</v>
      </c>
      <c r="E123" s="197"/>
      <c r="F123" s="196">
        <f t="shared" si="6"/>
        <v>7469</v>
      </c>
      <c r="G123" s="270"/>
      <c r="H123" s="65"/>
      <c r="I123" s="294"/>
      <c r="J123" s="295"/>
      <c r="K123" s="296"/>
    </row>
    <row r="124" spans="1:11" s="3" customFormat="1" ht="24.75" customHeight="1" x14ac:dyDescent="0.25">
      <c r="A124" s="187" t="s">
        <v>201</v>
      </c>
      <c r="B124" s="188"/>
      <c r="C124" s="189"/>
      <c r="D124" s="196">
        <v>8175</v>
      </c>
      <c r="E124" s="197"/>
      <c r="F124" s="196">
        <f t="shared" si="6"/>
        <v>8175</v>
      </c>
      <c r="G124" s="270"/>
      <c r="H124" s="65"/>
      <c r="I124" s="294"/>
      <c r="J124" s="295"/>
      <c r="K124" s="296"/>
    </row>
    <row r="125" spans="1:11" s="3" customFormat="1" ht="18.75" customHeight="1" x14ac:dyDescent="0.25">
      <c r="A125" s="187" t="s">
        <v>202</v>
      </c>
      <c r="B125" s="188"/>
      <c r="C125" s="189"/>
      <c r="D125" s="196">
        <v>4200</v>
      </c>
      <c r="E125" s="197"/>
      <c r="F125" s="196">
        <f t="shared" si="6"/>
        <v>4200</v>
      </c>
      <c r="G125" s="270"/>
      <c r="H125" s="65"/>
      <c r="I125" s="294"/>
      <c r="J125" s="295"/>
      <c r="K125" s="296"/>
    </row>
    <row r="126" spans="1:11" s="3" customFormat="1" ht="18" customHeight="1" x14ac:dyDescent="0.25">
      <c r="A126" s="187" t="s">
        <v>259</v>
      </c>
      <c r="B126" s="188"/>
      <c r="C126" s="189"/>
      <c r="D126" s="196">
        <v>13792</v>
      </c>
      <c r="E126" s="197"/>
      <c r="F126" s="196">
        <f t="shared" si="6"/>
        <v>13792</v>
      </c>
      <c r="G126" s="270"/>
      <c r="H126" s="65"/>
      <c r="I126" s="294"/>
      <c r="J126" s="295"/>
      <c r="K126" s="296"/>
    </row>
    <row r="127" spans="1:11" s="3" customFormat="1" ht="16.5" customHeight="1" x14ac:dyDescent="0.25">
      <c r="A127" s="187" t="s">
        <v>204</v>
      </c>
      <c r="B127" s="188"/>
      <c r="C127" s="189"/>
      <c r="D127" s="196">
        <v>4470</v>
      </c>
      <c r="E127" s="197"/>
      <c r="F127" s="196">
        <f t="shared" si="6"/>
        <v>4470</v>
      </c>
      <c r="G127" s="270"/>
      <c r="H127" s="65"/>
      <c r="I127" s="294"/>
      <c r="J127" s="295"/>
      <c r="K127" s="296"/>
    </row>
    <row r="128" spans="1:11" s="3" customFormat="1" ht="15.75" customHeight="1" x14ac:dyDescent="0.25">
      <c r="A128" s="187" t="s">
        <v>205</v>
      </c>
      <c r="B128" s="188"/>
      <c r="C128" s="189"/>
      <c r="D128" s="196">
        <v>28280</v>
      </c>
      <c r="E128" s="197"/>
      <c r="F128" s="196">
        <f t="shared" si="6"/>
        <v>28280</v>
      </c>
      <c r="G128" s="270"/>
      <c r="H128" s="65"/>
      <c r="I128" s="294"/>
      <c r="J128" s="295"/>
      <c r="K128" s="296"/>
    </row>
    <row r="129" spans="1:11" s="33" customFormat="1" ht="27" customHeight="1" x14ac:dyDescent="0.25">
      <c r="A129" s="202" t="s">
        <v>43</v>
      </c>
      <c r="B129" s="203"/>
      <c r="C129" s="204"/>
      <c r="D129" s="221">
        <f>SUM(D130:E130)</f>
        <v>6000</v>
      </c>
      <c r="E129" s="222"/>
      <c r="F129" s="221">
        <f>SUM(F130:G130)</f>
        <v>6000</v>
      </c>
      <c r="G129" s="222"/>
      <c r="H129" s="35">
        <f>SUM(H130:H130)</f>
        <v>0</v>
      </c>
      <c r="I129" s="193"/>
      <c r="J129" s="194"/>
      <c r="K129" s="195"/>
    </row>
    <row r="130" spans="1:11" s="3" customFormat="1" ht="18" customHeight="1" x14ac:dyDescent="0.25">
      <c r="A130" s="187" t="s">
        <v>162</v>
      </c>
      <c r="B130" s="188"/>
      <c r="C130" s="189"/>
      <c r="D130" s="196">
        <v>6000</v>
      </c>
      <c r="E130" s="197"/>
      <c r="F130" s="196">
        <f t="shared" ref="F130" si="7">D130+H130</f>
        <v>6000</v>
      </c>
      <c r="G130" s="198"/>
      <c r="H130" s="11"/>
      <c r="I130" s="294"/>
      <c r="J130" s="295"/>
      <c r="K130" s="296"/>
    </row>
    <row r="131" spans="1:11" s="33" customFormat="1" ht="33.75" customHeight="1" x14ac:dyDescent="0.25">
      <c r="A131" s="202" t="s">
        <v>172</v>
      </c>
      <c r="B131" s="203"/>
      <c r="C131" s="204"/>
      <c r="D131" s="221">
        <f>D132+D133</f>
        <v>58967.270000000004</v>
      </c>
      <c r="E131" s="222"/>
      <c r="F131" s="221">
        <f t="shared" si="6"/>
        <v>58967.270000000004</v>
      </c>
      <c r="G131" s="222"/>
      <c r="H131" s="57">
        <f>H132+H133</f>
        <v>0</v>
      </c>
      <c r="I131" s="344"/>
      <c r="J131" s="345"/>
      <c r="K131" s="346"/>
    </row>
    <row r="132" spans="1:11" s="33" customFormat="1" ht="18" customHeight="1" x14ac:dyDescent="0.25">
      <c r="A132" s="187" t="s">
        <v>173</v>
      </c>
      <c r="B132" s="188"/>
      <c r="C132" s="189"/>
      <c r="D132" s="196">
        <v>19242.27</v>
      </c>
      <c r="E132" s="197"/>
      <c r="F132" s="196">
        <f>D132+H132</f>
        <v>19242.27</v>
      </c>
      <c r="G132" s="270"/>
      <c r="H132" s="65"/>
      <c r="I132" s="294"/>
      <c r="J132" s="295"/>
      <c r="K132" s="296"/>
    </row>
    <row r="133" spans="1:11" s="33" customFormat="1" ht="19.5" customHeight="1" x14ac:dyDescent="0.25">
      <c r="A133" s="187" t="s">
        <v>175</v>
      </c>
      <c r="B133" s="188"/>
      <c r="C133" s="189"/>
      <c r="D133" s="196">
        <v>39725</v>
      </c>
      <c r="E133" s="197"/>
      <c r="F133" s="196">
        <f>D133+H133</f>
        <v>39725</v>
      </c>
      <c r="G133" s="270"/>
      <c r="H133" s="65"/>
      <c r="I133" s="315"/>
      <c r="J133" s="368"/>
      <c r="K133" s="369"/>
    </row>
    <row r="134" spans="1:11" s="177" customFormat="1" ht="32.25" customHeight="1" x14ac:dyDescent="0.25">
      <c r="A134" s="202" t="s">
        <v>38</v>
      </c>
      <c r="B134" s="203"/>
      <c r="C134" s="204"/>
      <c r="D134" s="221">
        <f>SUM(D135:E135)</f>
        <v>23506.53</v>
      </c>
      <c r="E134" s="222"/>
      <c r="F134" s="221">
        <f>D134+H134</f>
        <v>23506.53</v>
      </c>
      <c r="G134" s="222"/>
      <c r="H134" s="57">
        <f>H135</f>
        <v>0</v>
      </c>
      <c r="I134" s="315"/>
      <c r="J134" s="316"/>
      <c r="K134" s="317"/>
    </row>
    <row r="135" spans="1:11" s="3" customFormat="1" ht="74.25" customHeight="1" x14ac:dyDescent="0.25">
      <c r="A135" s="308" t="s">
        <v>210</v>
      </c>
      <c r="B135" s="309"/>
      <c r="C135" s="310"/>
      <c r="D135" s="196">
        <v>23506.53</v>
      </c>
      <c r="E135" s="197"/>
      <c r="F135" s="196">
        <f>D135</f>
        <v>23506.53</v>
      </c>
      <c r="G135" s="198"/>
      <c r="H135" s="64"/>
      <c r="I135" s="294"/>
      <c r="J135" s="295"/>
      <c r="K135" s="296"/>
    </row>
    <row r="136" spans="1:11" s="36" customFormat="1" ht="39" customHeight="1" x14ac:dyDescent="0.25">
      <c r="A136" s="318" t="s">
        <v>45</v>
      </c>
      <c r="B136" s="319"/>
      <c r="C136" s="320"/>
      <c r="D136" s="321">
        <f>SUM(D137:E143)</f>
        <v>10500</v>
      </c>
      <c r="E136" s="322"/>
      <c r="F136" s="321">
        <f t="shared" ref="F136:F143" si="8">D136+H136</f>
        <v>10500</v>
      </c>
      <c r="G136" s="322"/>
      <c r="H136" s="64">
        <f>SUM(H137:H142)</f>
        <v>0</v>
      </c>
      <c r="I136" s="261"/>
      <c r="J136" s="262"/>
      <c r="K136" s="263"/>
    </row>
    <row r="137" spans="1:11" s="36" customFormat="1" ht="16.5" hidden="1" customHeight="1" x14ac:dyDescent="0.25">
      <c r="A137" s="308" t="s">
        <v>81</v>
      </c>
      <c r="B137" s="309"/>
      <c r="C137" s="310"/>
      <c r="D137" s="211">
        <v>0</v>
      </c>
      <c r="E137" s="212"/>
      <c r="F137" s="211">
        <f t="shared" si="8"/>
        <v>0</v>
      </c>
      <c r="G137" s="212"/>
      <c r="H137" s="64"/>
      <c r="I137" s="325"/>
      <c r="J137" s="326"/>
      <c r="K137" s="327"/>
    </row>
    <row r="138" spans="1:11" s="36" customFormat="1" ht="16.5" hidden="1" customHeight="1" x14ac:dyDescent="0.25">
      <c r="A138" s="308" t="s">
        <v>49</v>
      </c>
      <c r="B138" s="309"/>
      <c r="C138" s="310"/>
      <c r="D138" s="211">
        <v>0</v>
      </c>
      <c r="E138" s="212"/>
      <c r="F138" s="211">
        <f t="shared" si="8"/>
        <v>0</v>
      </c>
      <c r="G138" s="212"/>
      <c r="H138" s="64"/>
      <c r="I138" s="341"/>
      <c r="J138" s="342"/>
      <c r="K138" s="343"/>
    </row>
    <row r="139" spans="1:11" s="36" customFormat="1" ht="16.5" hidden="1" customHeight="1" x14ac:dyDescent="0.25">
      <c r="A139" s="308" t="s">
        <v>50</v>
      </c>
      <c r="B139" s="313"/>
      <c r="C139" s="314"/>
      <c r="D139" s="211">
        <v>0</v>
      </c>
      <c r="E139" s="212"/>
      <c r="F139" s="211">
        <f t="shared" si="8"/>
        <v>0</v>
      </c>
      <c r="G139" s="212"/>
      <c r="H139" s="64"/>
      <c r="I139" s="341"/>
      <c r="J139" s="342"/>
      <c r="K139" s="343"/>
    </row>
    <row r="140" spans="1:11" s="36" customFormat="1" ht="16.5" hidden="1" customHeight="1" x14ac:dyDescent="0.25">
      <c r="A140" s="308" t="s">
        <v>51</v>
      </c>
      <c r="B140" s="309"/>
      <c r="C140" s="310"/>
      <c r="D140" s="211">
        <v>0</v>
      </c>
      <c r="E140" s="212"/>
      <c r="F140" s="211">
        <f t="shared" si="8"/>
        <v>0</v>
      </c>
      <c r="G140" s="212"/>
      <c r="H140" s="64"/>
      <c r="I140" s="341"/>
      <c r="J140" s="342"/>
      <c r="K140" s="343"/>
    </row>
    <row r="141" spans="1:11" s="36" customFormat="1" ht="16.5" hidden="1" customHeight="1" x14ac:dyDescent="0.25">
      <c r="A141" s="308" t="s">
        <v>52</v>
      </c>
      <c r="B141" s="309"/>
      <c r="C141" s="310"/>
      <c r="D141" s="211">
        <v>0</v>
      </c>
      <c r="E141" s="212"/>
      <c r="F141" s="211">
        <f t="shared" si="8"/>
        <v>0</v>
      </c>
      <c r="G141" s="212"/>
      <c r="H141" s="64"/>
      <c r="I141" s="341"/>
      <c r="J141" s="342"/>
      <c r="K141" s="343"/>
    </row>
    <row r="142" spans="1:11" s="36" customFormat="1" ht="16.5" hidden="1" customHeight="1" x14ac:dyDescent="0.25">
      <c r="A142" s="308" t="s">
        <v>82</v>
      </c>
      <c r="B142" s="309"/>
      <c r="C142" s="310"/>
      <c r="D142" s="211">
        <v>0</v>
      </c>
      <c r="E142" s="212"/>
      <c r="F142" s="211">
        <f t="shared" si="8"/>
        <v>0</v>
      </c>
      <c r="G142" s="212"/>
      <c r="H142" s="64"/>
      <c r="I142" s="338"/>
      <c r="J142" s="339"/>
      <c r="K142" s="340"/>
    </row>
    <row r="143" spans="1:11" s="36" customFormat="1" ht="16.5" customHeight="1" x14ac:dyDescent="0.25">
      <c r="A143" s="308" t="s">
        <v>83</v>
      </c>
      <c r="B143" s="309"/>
      <c r="C143" s="310"/>
      <c r="D143" s="211">
        <v>10500</v>
      </c>
      <c r="E143" s="212"/>
      <c r="F143" s="211">
        <f t="shared" si="8"/>
        <v>10500</v>
      </c>
      <c r="G143" s="212"/>
      <c r="H143" s="63"/>
      <c r="I143" s="305"/>
      <c r="J143" s="306"/>
      <c r="K143" s="307"/>
    </row>
    <row r="144" spans="1:11" x14ac:dyDescent="0.25">
      <c r="A144" s="299" t="s">
        <v>11</v>
      </c>
      <c r="B144" s="299"/>
      <c r="C144" s="299"/>
      <c r="D144" s="300">
        <f>D103+D104+D105+D108+D109+D112+D116+D121+D129+D131+D134+D136</f>
        <v>941963</v>
      </c>
      <c r="E144" s="301"/>
      <c r="F144" s="300">
        <f>F103+F104+F105+F108+F109+F112+F116+F121+F129+F131+F134+F136</f>
        <v>941963</v>
      </c>
      <c r="G144" s="301"/>
      <c r="H144" s="178">
        <f>H103+H104+H105+H108+H109+H112+H116+H121+H129+H131+H134+H136</f>
        <v>0</v>
      </c>
      <c r="I144" s="225"/>
      <c r="J144" s="225"/>
      <c r="K144" s="225"/>
    </row>
    <row r="145" spans="1:11" ht="12" customHeight="1" x14ac:dyDescent="0.25">
      <c r="A145" s="183"/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</row>
    <row r="146" spans="1:11" ht="12" customHeight="1" x14ac:dyDescent="0.25">
      <c r="A146" s="183"/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</row>
    <row r="147" spans="1:11" ht="12" customHeight="1" x14ac:dyDescent="0.25">
      <c r="A147" s="183"/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</row>
    <row r="148" spans="1:11" ht="12" customHeight="1" x14ac:dyDescent="0.25">
      <c r="A148" s="183"/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</row>
    <row r="149" spans="1:11" ht="12" customHeight="1" x14ac:dyDescent="0.25">
      <c r="A149" s="183"/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</row>
    <row r="150" spans="1:11" x14ac:dyDescent="0.25">
      <c r="A150" s="311" t="s">
        <v>59</v>
      </c>
      <c r="B150" s="311"/>
      <c r="C150" s="311"/>
      <c r="D150" s="311"/>
      <c r="E150" s="311"/>
      <c r="F150" s="311"/>
      <c r="G150" s="311"/>
      <c r="H150" s="311"/>
      <c r="I150" s="311"/>
      <c r="J150" s="311"/>
      <c r="K150" s="311"/>
    </row>
    <row r="151" spans="1:11" ht="8.25" customHeight="1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</row>
    <row r="152" spans="1:11" x14ac:dyDescent="0.25">
      <c r="A152" s="225"/>
      <c r="B152" s="225"/>
      <c r="C152" s="225"/>
      <c r="D152" s="226" t="s">
        <v>5</v>
      </c>
      <c r="E152" s="226"/>
      <c r="F152" s="226" t="s">
        <v>6</v>
      </c>
      <c r="G152" s="226"/>
      <c r="H152" s="172" t="s">
        <v>14</v>
      </c>
      <c r="I152" s="227" t="s">
        <v>13</v>
      </c>
      <c r="J152" s="228"/>
      <c r="K152" s="229"/>
    </row>
    <row r="153" spans="1:11" s="33" customFormat="1" ht="33" customHeight="1" x14ac:dyDescent="0.25">
      <c r="A153" s="216" t="s">
        <v>19</v>
      </c>
      <c r="B153" s="217"/>
      <c r="C153" s="218"/>
      <c r="D153" s="221">
        <f>SUM(D154:E157)</f>
        <v>399825.8</v>
      </c>
      <c r="E153" s="222"/>
      <c r="F153" s="221">
        <f>SUM(F154:G158)</f>
        <v>445285.27</v>
      </c>
      <c r="G153" s="222"/>
      <c r="H153" s="57">
        <f>H154+H155+H156+H157+H158</f>
        <v>0</v>
      </c>
      <c r="I153" s="294"/>
      <c r="J153" s="295"/>
      <c r="K153" s="296"/>
    </row>
    <row r="154" spans="1:11" s="33" customFormat="1" ht="31.5" customHeight="1" x14ac:dyDescent="0.25">
      <c r="A154" s="187" t="s">
        <v>84</v>
      </c>
      <c r="B154" s="266"/>
      <c r="C154" s="267"/>
      <c r="D154" s="350">
        <v>217000</v>
      </c>
      <c r="E154" s="354"/>
      <c r="F154" s="404">
        <f t="shared" ref="F154" si="9">D154+H154</f>
        <v>217000</v>
      </c>
      <c r="G154" s="405"/>
      <c r="H154" s="58"/>
      <c r="I154" s="294"/>
      <c r="J154" s="295"/>
      <c r="K154" s="296"/>
    </row>
    <row r="155" spans="1:11" s="33" customFormat="1" ht="22.5" customHeight="1" x14ac:dyDescent="0.25">
      <c r="A155" s="187" t="s">
        <v>85</v>
      </c>
      <c r="B155" s="297"/>
      <c r="C155" s="298"/>
      <c r="D155" s="350">
        <v>78043.8</v>
      </c>
      <c r="E155" s="351"/>
      <c r="F155" s="404">
        <f>D155+H155</f>
        <v>78043.8</v>
      </c>
      <c r="G155" s="405"/>
      <c r="H155" s="58"/>
      <c r="I155" s="294"/>
      <c r="J155" s="295"/>
      <c r="K155" s="296"/>
    </row>
    <row r="156" spans="1:11" s="33" customFormat="1" ht="25.5" customHeight="1" x14ac:dyDescent="0.25">
      <c r="A156" s="187" t="s">
        <v>86</v>
      </c>
      <c r="B156" s="297"/>
      <c r="C156" s="298"/>
      <c r="D156" s="350">
        <v>5039</v>
      </c>
      <c r="E156" s="351"/>
      <c r="F156" s="404">
        <f>D156+H156</f>
        <v>5039</v>
      </c>
      <c r="G156" s="405"/>
      <c r="H156" s="58"/>
      <c r="I156" s="294"/>
      <c r="J156" s="295"/>
      <c r="K156" s="296"/>
    </row>
    <row r="157" spans="1:11" s="33" customFormat="1" ht="25.5" customHeight="1" x14ac:dyDescent="0.25">
      <c r="A157" s="187" t="s">
        <v>258</v>
      </c>
      <c r="B157" s="297"/>
      <c r="C157" s="298"/>
      <c r="D157" s="350">
        <v>99743</v>
      </c>
      <c r="E157" s="351"/>
      <c r="F157" s="404">
        <f>D157+H157</f>
        <v>99743</v>
      </c>
      <c r="G157" s="405"/>
      <c r="H157" s="58"/>
      <c r="I157" s="294"/>
      <c r="J157" s="295"/>
      <c r="K157" s="296"/>
    </row>
    <row r="158" spans="1:11" s="33" customFormat="1" ht="37.5" customHeight="1" x14ac:dyDescent="0.25">
      <c r="A158" s="187" t="s">
        <v>246</v>
      </c>
      <c r="B158" s="297"/>
      <c r="C158" s="298"/>
      <c r="D158" s="350">
        <v>45459.47</v>
      </c>
      <c r="E158" s="351"/>
      <c r="F158" s="404">
        <f>D158+H158</f>
        <v>45459.47</v>
      </c>
      <c r="G158" s="405"/>
      <c r="H158" s="58"/>
      <c r="I158" s="294"/>
      <c r="J158" s="295"/>
      <c r="K158" s="296"/>
    </row>
    <row r="159" spans="1:11" ht="16.5" customHeight="1" x14ac:dyDescent="0.25">
      <c r="A159" s="216" t="s">
        <v>20</v>
      </c>
      <c r="B159" s="217"/>
      <c r="C159" s="218"/>
      <c r="D159" s="221">
        <f>D160</f>
        <v>5051500</v>
      </c>
      <c r="E159" s="222"/>
      <c r="F159" s="221">
        <f>F160</f>
        <v>4154827.1</v>
      </c>
      <c r="G159" s="222"/>
      <c r="H159" s="174">
        <f>H160</f>
        <v>-896672.9</v>
      </c>
      <c r="I159" s="225"/>
      <c r="J159" s="225"/>
      <c r="K159" s="225"/>
    </row>
    <row r="160" spans="1:11" s="33" customFormat="1" ht="66.75" customHeight="1" x14ac:dyDescent="0.25">
      <c r="A160" s="187" t="s">
        <v>101</v>
      </c>
      <c r="B160" s="297"/>
      <c r="C160" s="298"/>
      <c r="D160" s="350">
        <v>5051500</v>
      </c>
      <c r="E160" s="351"/>
      <c r="F160" s="350">
        <f>D160+H160</f>
        <v>4154827.1</v>
      </c>
      <c r="G160" s="351"/>
      <c r="H160" s="58">
        <v>-896672.9</v>
      </c>
      <c r="I160" s="294" t="s">
        <v>256</v>
      </c>
      <c r="J160" s="295"/>
      <c r="K160" s="296"/>
    </row>
    <row r="161" spans="1:11" x14ac:dyDescent="0.25">
      <c r="A161" s="299" t="s">
        <v>11</v>
      </c>
      <c r="B161" s="299"/>
      <c r="C161" s="299"/>
      <c r="D161" s="352">
        <f>D153+D159</f>
        <v>5451325.7999999998</v>
      </c>
      <c r="E161" s="353"/>
      <c r="F161" s="352">
        <f>F153+F159</f>
        <v>4600112.37</v>
      </c>
      <c r="G161" s="353"/>
      <c r="H161" s="178">
        <f>H153+H159</f>
        <v>-896672.9</v>
      </c>
      <c r="I161" s="225"/>
      <c r="J161" s="225"/>
      <c r="K161" s="225"/>
    </row>
    <row r="162" spans="1:11" ht="45" customHeight="1" x14ac:dyDescent="0.25">
      <c r="A162" s="293" t="s">
        <v>29</v>
      </c>
      <c r="B162" s="293"/>
      <c r="C162" s="293"/>
      <c r="D162" s="293"/>
      <c r="E162" s="293"/>
      <c r="F162" s="293"/>
      <c r="G162" s="293"/>
      <c r="H162" s="293"/>
      <c r="I162" s="293"/>
      <c r="J162" s="293"/>
      <c r="K162" s="293"/>
    </row>
    <row r="163" spans="1:11" ht="30.75" customHeight="1" x14ac:dyDescent="0.25">
      <c r="A163" s="293" t="s">
        <v>87</v>
      </c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pans="1:11" ht="20.25" customHeight="1" x14ac:dyDescent="0.25">
      <c r="A164" s="183"/>
      <c r="B164" s="183"/>
      <c r="C164" s="183"/>
      <c r="D164" s="183"/>
      <c r="E164" s="183"/>
      <c r="F164" s="183"/>
      <c r="G164" s="183"/>
      <c r="H164" s="183"/>
      <c r="I164" s="183"/>
      <c r="J164" s="183"/>
      <c r="K164" s="183"/>
    </row>
    <row r="165" spans="1:11" ht="30.75" customHeight="1" x14ac:dyDescent="0.25">
      <c r="A165" s="183"/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</row>
    <row r="166" spans="1:11" ht="15" customHeight="1" x14ac:dyDescent="0.25">
      <c r="A166" s="292"/>
      <c r="B166" s="292"/>
      <c r="C166" s="292"/>
      <c r="D166" s="292"/>
      <c r="E166" s="292"/>
      <c r="F166" s="292"/>
      <c r="G166" s="292"/>
      <c r="H166" s="292"/>
      <c r="I166" s="292"/>
      <c r="J166" s="292"/>
      <c r="K166" s="292"/>
    </row>
    <row r="167" spans="1:11" ht="117.75" customHeight="1" x14ac:dyDescent="0.25">
      <c r="A167" s="293" t="s">
        <v>30</v>
      </c>
      <c r="B167" s="293"/>
      <c r="C167" s="293"/>
      <c r="D167" s="293"/>
      <c r="E167" s="293"/>
      <c r="F167" s="293"/>
      <c r="G167" s="293"/>
      <c r="H167" s="293"/>
      <c r="I167" s="293"/>
      <c r="J167" s="293"/>
      <c r="K167" s="293"/>
    </row>
    <row r="168" spans="1:11" x14ac:dyDescent="0.2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</row>
    <row r="169" spans="1:11" x14ac:dyDescent="0.2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</row>
    <row r="170" spans="1:11" x14ac:dyDescent="0.2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</row>
    <row r="171" spans="1:11" x14ac:dyDescent="0.2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</row>
    <row r="172" spans="1:11" x14ac:dyDescent="0.2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</row>
    <row r="173" spans="1:11" x14ac:dyDescent="0.25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</row>
    <row r="174" spans="1:11" x14ac:dyDescent="0.25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</row>
    <row r="175" spans="1:11" x14ac:dyDescent="0.2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</row>
    <row r="176" spans="1:11" x14ac:dyDescent="0.25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</row>
  </sheetData>
  <mergeCells count="524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23:C23"/>
    <mergeCell ref="D23:E23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A35:C35"/>
    <mergeCell ref="D35:E35"/>
    <mergeCell ref="F35:G35"/>
    <mergeCell ref="I35:K35"/>
    <mergeCell ref="A36:C36"/>
    <mergeCell ref="D36:E36"/>
    <mergeCell ref="F36:G36"/>
    <mergeCell ref="I36:K36"/>
    <mergeCell ref="F32:G32"/>
    <mergeCell ref="A33:C33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I91:K95"/>
    <mergeCell ref="A92:C92"/>
    <mergeCell ref="D92:E92"/>
    <mergeCell ref="F92:G92"/>
    <mergeCell ref="A93:C93"/>
    <mergeCell ref="D93:E93"/>
    <mergeCell ref="F93:G93"/>
    <mergeCell ref="A89:C89"/>
    <mergeCell ref="D89:E89"/>
    <mergeCell ref="F89:G89"/>
    <mergeCell ref="I89:K89"/>
    <mergeCell ref="A90:C90"/>
    <mergeCell ref="D90:E90"/>
    <mergeCell ref="F90:G90"/>
    <mergeCell ref="I90:K90"/>
    <mergeCell ref="A94:C94"/>
    <mergeCell ref="D94:E94"/>
    <mergeCell ref="F94:G94"/>
    <mergeCell ref="A95:C95"/>
    <mergeCell ref="D95:E95"/>
    <mergeCell ref="F95:G95"/>
    <mergeCell ref="A91:C91"/>
    <mergeCell ref="D91:E91"/>
    <mergeCell ref="F91:G91"/>
    <mergeCell ref="A103:C103"/>
    <mergeCell ref="D103:E103"/>
    <mergeCell ref="F103:G103"/>
    <mergeCell ref="I103:K104"/>
    <mergeCell ref="A104:C104"/>
    <mergeCell ref="D104:E104"/>
    <mergeCell ref="F104:G104"/>
    <mergeCell ref="A96:C96"/>
    <mergeCell ref="D96:E96"/>
    <mergeCell ref="F96:G96"/>
    <mergeCell ref="I96:K96"/>
    <mergeCell ref="A100:K100"/>
    <mergeCell ref="A102:C102"/>
    <mergeCell ref="D102:E102"/>
    <mergeCell ref="F102:G102"/>
    <mergeCell ref="I102:K102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9:C109"/>
    <mergeCell ref="D109:E109"/>
    <mergeCell ref="F109:G109"/>
    <mergeCell ref="I109:K109"/>
    <mergeCell ref="A110:C110"/>
    <mergeCell ref="D110:E110"/>
    <mergeCell ref="F110:G110"/>
    <mergeCell ref="I110:K111"/>
    <mergeCell ref="A111:C111"/>
    <mergeCell ref="D111:E111"/>
    <mergeCell ref="F111:G111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I132:K132"/>
    <mergeCell ref="A133:C133"/>
    <mergeCell ref="D133:E133"/>
    <mergeCell ref="F133:G133"/>
    <mergeCell ref="I133:K133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F139:G139"/>
    <mergeCell ref="A140:C140"/>
    <mergeCell ref="D140:E140"/>
    <mergeCell ref="F140:G140"/>
    <mergeCell ref="A136:C136"/>
    <mergeCell ref="D136:E136"/>
    <mergeCell ref="A132:C132"/>
    <mergeCell ref="D132:E132"/>
    <mergeCell ref="F132:G132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F138:G138"/>
    <mergeCell ref="F136:G136"/>
    <mergeCell ref="A143:C143"/>
    <mergeCell ref="D143:E143"/>
    <mergeCell ref="F143:G143"/>
    <mergeCell ref="I143:K143"/>
    <mergeCell ref="A144:C144"/>
    <mergeCell ref="D144:E144"/>
    <mergeCell ref="F144:G144"/>
    <mergeCell ref="I144:K144"/>
    <mergeCell ref="A141:C141"/>
    <mergeCell ref="D141:E141"/>
    <mergeCell ref="F141:G141"/>
    <mergeCell ref="A142:C142"/>
    <mergeCell ref="D142:E142"/>
    <mergeCell ref="F142:G142"/>
    <mergeCell ref="I136:K136"/>
    <mergeCell ref="A137:C137"/>
    <mergeCell ref="D137:E137"/>
    <mergeCell ref="F137:G137"/>
    <mergeCell ref="I137:K142"/>
    <mergeCell ref="A138:C138"/>
    <mergeCell ref="D138:E138"/>
    <mergeCell ref="A139:C139"/>
    <mergeCell ref="D139:E139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0:K150"/>
    <mergeCell ref="A151:K151"/>
    <mergeCell ref="A152:C152"/>
    <mergeCell ref="D152:E152"/>
    <mergeCell ref="F152:G152"/>
    <mergeCell ref="I152:K152"/>
    <mergeCell ref="A157:C157"/>
    <mergeCell ref="D157:E157"/>
    <mergeCell ref="F157:G157"/>
    <mergeCell ref="I157:K157"/>
    <mergeCell ref="A158:C158"/>
    <mergeCell ref="D158:E158"/>
    <mergeCell ref="F158:G158"/>
    <mergeCell ref="I158:K158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61:C161"/>
    <mergeCell ref="D161:E161"/>
    <mergeCell ref="F161:G161"/>
    <mergeCell ref="I161:K161"/>
    <mergeCell ref="A162:K162"/>
    <mergeCell ref="A163:K163"/>
    <mergeCell ref="A159:C159"/>
    <mergeCell ref="D159:E159"/>
    <mergeCell ref="F159:G159"/>
    <mergeCell ref="I159:K159"/>
    <mergeCell ref="A160:C160"/>
    <mergeCell ref="D160:E160"/>
    <mergeCell ref="F160:G160"/>
    <mergeCell ref="I160:K160"/>
    <mergeCell ref="A172:K172"/>
    <mergeCell ref="A173:K173"/>
    <mergeCell ref="A174:K174"/>
    <mergeCell ref="A175:K175"/>
    <mergeCell ref="A176:K176"/>
    <mergeCell ref="A166:K166"/>
    <mergeCell ref="A167:K167"/>
    <mergeCell ref="A168:K168"/>
    <mergeCell ref="A169:K169"/>
    <mergeCell ref="A170:K170"/>
    <mergeCell ref="A171:K171"/>
  </mergeCells>
  <pageMargins left="0.51181102362204722" right="0.11811023622047245" top="0.35433070866141736" bottom="0.35433070866141736" header="0.31496062992125984" footer="0.31496062992125984"/>
  <pageSetup paperSize="9" scale="74" fitToHeight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4"/>
  <sheetViews>
    <sheetView topLeftCell="A7" workbookViewId="0">
      <selection activeCell="A10" sqref="A10:I10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234" t="s">
        <v>121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47.25" customHeight="1" x14ac:dyDescent="0.25">
      <c r="A11" s="236" t="s">
        <v>124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74"/>
      <c r="B14" s="75"/>
      <c r="C14" s="75"/>
      <c r="D14" s="75"/>
      <c r="E14" s="75"/>
      <c r="F14" s="75"/>
      <c r="G14" s="75"/>
      <c r="H14" s="75"/>
      <c r="I14" s="75"/>
      <c r="J14" s="76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98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70"/>
      <c r="C17" s="70"/>
      <c r="D17" s="70"/>
      <c r="E17" s="70"/>
      <c r="F17" s="70"/>
      <c r="G17" s="70"/>
      <c r="H17" s="70"/>
      <c r="I17" s="70"/>
      <c r="J17" s="70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30" customHeight="1" x14ac:dyDescent="0.25">
      <c r="A19" s="251" t="s">
        <v>7</v>
      </c>
      <c r="B19" s="252"/>
      <c r="C19" s="252"/>
      <c r="D19" s="230">
        <f>5533417.2+826910.4+2640310.4</f>
        <v>9000638</v>
      </c>
      <c r="E19" s="230"/>
      <c r="F19" s="230">
        <v>0</v>
      </c>
      <c r="G19" s="230"/>
      <c r="H19" s="253"/>
      <c r="I19" s="231"/>
      <c r="J19" s="231"/>
    </row>
    <row r="20" spans="1:11" x14ac:dyDescent="0.25">
      <c r="A20" s="251" t="s">
        <v>8</v>
      </c>
      <c r="B20" s="252"/>
      <c r="C20" s="252"/>
      <c r="D20" s="230">
        <f>300082.8+5051500</f>
        <v>5351582.8</v>
      </c>
      <c r="E20" s="230"/>
      <c r="F20" s="230">
        <v>0</v>
      </c>
      <c r="G20" s="230"/>
      <c r="H20" s="231"/>
      <c r="I20" s="231"/>
      <c r="J20" s="231"/>
    </row>
    <row r="21" spans="1:11" ht="15.75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253"/>
      <c r="I21" s="231"/>
      <c r="J21" s="231"/>
    </row>
    <row r="22" spans="1:11" ht="30" customHeight="1" x14ac:dyDescent="0.25">
      <c r="A22" s="254" t="s">
        <v>10</v>
      </c>
      <c r="B22" s="255"/>
      <c r="C22" s="256"/>
      <c r="D22" s="230">
        <v>861020.2</v>
      </c>
      <c r="E22" s="230"/>
      <c r="F22" s="230">
        <v>0</v>
      </c>
      <c r="G22" s="230"/>
      <c r="H22" s="253"/>
      <c r="I22" s="231"/>
      <c r="J22" s="231"/>
    </row>
    <row r="23" spans="1:11" ht="15.75" x14ac:dyDescent="0.25">
      <c r="A23" s="243" t="s">
        <v>11</v>
      </c>
      <c r="B23" s="257"/>
      <c r="C23" s="257"/>
      <c r="D23" s="247">
        <f>D19+D20+D21+D22</f>
        <v>15213241</v>
      </c>
      <c r="E23" s="247"/>
      <c r="F23" s="247">
        <v>0</v>
      </c>
      <c r="G23" s="247"/>
      <c r="H23" s="248">
        <f>H19+H20+H21+H22</f>
        <v>0</v>
      </c>
      <c r="I23" s="249"/>
      <c r="J23" s="249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99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68" t="s">
        <v>14</v>
      </c>
      <c r="I30" s="227" t="s">
        <v>13</v>
      </c>
      <c r="J30" s="228"/>
      <c r="K30" s="229"/>
    </row>
    <row r="31" spans="1:11" s="3" customFormat="1" ht="31.5" customHeight="1" x14ac:dyDescent="0.25">
      <c r="A31" s="223" t="s">
        <v>15</v>
      </c>
      <c r="B31" s="223"/>
      <c r="C31" s="223"/>
      <c r="D31" s="221">
        <f>2800111.51+1117593.31</f>
        <v>3917704.82</v>
      </c>
      <c r="E31" s="222"/>
      <c r="F31" s="221">
        <f t="shared" ref="F31:F37" si="0">D31+H31</f>
        <v>3912197.09</v>
      </c>
      <c r="G31" s="222"/>
      <c r="H31" s="35">
        <v>-5507.73</v>
      </c>
      <c r="I31" s="325" t="s">
        <v>123</v>
      </c>
      <c r="J31" s="326"/>
      <c r="K31" s="327"/>
    </row>
    <row r="32" spans="1:11" s="3" customFormat="1" ht="33.75" customHeight="1" x14ac:dyDescent="0.25">
      <c r="A32" s="216" t="s">
        <v>16</v>
      </c>
      <c r="B32" s="217"/>
      <c r="C32" s="218"/>
      <c r="D32" s="219">
        <f>845633.66+337513.19</f>
        <v>1183146.8500000001</v>
      </c>
      <c r="E32" s="220"/>
      <c r="F32" s="221">
        <f t="shared" si="0"/>
        <v>1181483.53</v>
      </c>
      <c r="G32" s="222"/>
      <c r="H32" s="35">
        <v>-1663.32</v>
      </c>
      <c r="I32" s="328"/>
      <c r="J32" s="329"/>
      <c r="K32" s="330"/>
    </row>
    <row r="33" spans="1:11" s="3" customFormat="1" ht="33.75" customHeight="1" x14ac:dyDescent="0.25">
      <c r="A33" s="216" t="s">
        <v>122</v>
      </c>
      <c r="B33" s="217"/>
      <c r="C33" s="218"/>
      <c r="D33" s="219"/>
      <c r="E33" s="220"/>
      <c r="F33" s="221"/>
      <c r="G33" s="222"/>
      <c r="H33" s="35">
        <v>7171.05</v>
      </c>
      <c r="I33" s="331"/>
      <c r="J33" s="332"/>
      <c r="K33" s="333"/>
    </row>
    <row r="34" spans="1:11" s="3" customFormat="1" ht="16.5" customHeight="1" x14ac:dyDescent="0.25">
      <c r="A34" s="223" t="s">
        <v>18</v>
      </c>
      <c r="B34" s="223"/>
      <c r="C34" s="223"/>
      <c r="D34" s="221">
        <f>SUM(D35:E37)</f>
        <v>17292</v>
      </c>
      <c r="E34" s="222"/>
      <c r="F34" s="221">
        <f t="shared" si="0"/>
        <v>17292</v>
      </c>
      <c r="G34" s="222"/>
      <c r="H34" s="69">
        <f>SUM(H35:H37)</f>
        <v>0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1"/>
      <c r="I35" s="193"/>
      <c r="J35" s="194"/>
      <c r="K35" s="195"/>
    </row>
    <row r="36" spans="1:11" s="3" customFormat="1" ht="16.5" customHeight="1" x14ac:dyDescent="0.25">
      <c r="A36" s="268" t="s">
        <v>47</v>
      </c>
      <c r="B36" s="269"/>
      <c r="C36" s="270"/>
      <c r="D36" s="196">
        <v>2640</v>
      </c>
      <c r="E36" s="197"/>
      <c r="F36" s="196">
        <f t="shared" si="0"/>
        <v>2640</v>
      </c>
      <c r="G36" s="198"/>
      <c r="H36" s="15"/>
      <c r="I36" s="224"/>
      <c r="J36" s="224"/>
      <c r="K36" s="224"/>
    </row>
    <row r="37" spans="1:11" s="3" customFormat="1" ht="16.5" customHeight="1" x14ac:dyDescent="0.25">
      <c r="A37" s="187" t="s">
        <v>63</v>
      </c>
      <c r="B37" s="266"/>
      <c r="C37" s="267"/>
      <c r="D37" s="196">
        <v>252</v>
      </c>
      <c r="E37" s="197"/>
      <c r="F37" s="196">
        <f t="shared" si="0"/>
        <v>252</v>
      </c>
      <c r="G37" s="198"/>
      <c r="H37" s="11"/>
      <c r="I37" s="193"/>
      <c r="J37" s="194"/>
      <c r="K37" s="195"/>
    </row>
    <row r="38" spans="1:11" s="3" customFormat="1" ht="16.5" customHeight="1" x14ac:dyDescent="0.25">
      <c r="A38" s="216" t="s">
        <v>17</v>
      </c>
      <c r="B38" s="217"/>
      <c r="C38" s="218"/>
      <c r="D38" s="264">
        <f>SUM(D39:E41)</f>
        <v>547845.79999999993</v>
      </c>
      <c r="E38" s="265"/>
      <c r="F38" s="264">
        <f>H38+D38</f>
        <v>547845.79999999993</v>
      </c>
      <c r="G38" s="265"/>
      <c r="H38" s="69">
        <f>SUM(H39:H41)</f>
        <v>0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6.5" customHeight="1" x14ac:dyDescent="0.25">
      <c r="A40" s="187" t="s">
        <v>23</v>
      </c>
      <c r="B40" s="188"/>
      <c r="C40" s="189"/>
      <c r="D40" s="196">
        <v>15835.2</v>
      </c>
      <c r="E40" s="197"/>
      <c r="F40" s="196">
        <f>H40+D40</f>
        <v>15835.2</v>
      </c>
      <c r="G40" s="198"/>
      <c r="H40" s="11"/>
      <c r="I40" s="193"/>
      <c r="J40" s="194"/>
      <c r="K40" s="195"/>
    </row>
    <row r="41" spans="1:11" s="3" customFormat="1" ht="25.5" customHeight="1" x14ac:dyDescent="0.25">
      <c r="A41" s="187" t="s">
        <v>34</v>
      </c>
      <c r="B41" s="188"/>
      <c r="C41" s="189"/>
      <c r="D41" s="196">
        <v>14510.6</v>
      </c>
      <c r="E41" s="197"/>
      <c r="F41" s="196">
        <f>H41+D41</f>
        <v>14510.6</v>
      </c>
      <c r="G41" s="198"/>
      <c r="H41" s="12"/>
      <c r="I41" s="193"/>
      <c r="J41" s="194"/>
      <c r="K41" s="195"/>
    </row>
    <row r="42" spans="1:11" s="3" customFormat="1" ht="35.25" customHeight="1" x14ac:dyDescent="0.25">
      <c r="A42" s="216" t="s">
        <v>19</v>
      </c>
      <c r="B42" s="217"/>
      <c r="C42" s="218"/>
      <c r="D42" s="264">
        <f>SUM(D43:E52)</f>
        <v>317780.34999999998</v>
      </c>
      <c r="E42" s="265"/>
      <c r="F42" s="264">
        <f>D42+H42</f>
        <v>317780.34999999998</v>
      </c>
      <c r="G42" s="265"/>
      <c r="H42" s="69">
        <f>SUM(H44:H52)</f>
        <v>0</v>
      </c>
      <c r="I42" s="261"/>
      <c r="J42" s="262"/>
      <c r="K42" s="263"/>
    </row>
    <row r="43" spans="1:11" s="3" customFormat="1" ht="54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1">D43+H43</f>
        <v>35000</v>
      </c>
      <c r="G43" s="198"/>
      <c r="H43" s="4"/>
      <c r="I43" s="193"/>
      <c r="J43" s="194"/>
      <c r="K43" s="195"/>
    </row>
    <row r="44" spans="1:11" s="3" customFormat="1" ht="91.5" customHeight="1" x14ac:dyDescent="0.25">
      <c r="A44" s="187" t="s">
        <v>64</v>
      </c>
      <c r="B44" s="188"/>
      <c r="C44" s="189"/>
      <c r="D44" s="211">
        <v>42000</v>
      </c>
      <c r="E44" s="212"/>
      <c r="F44" s="196">
        <f t="shared" si="1"/>
        <v>42000</v>
      </c>
      <c r="G44" s="198"/>
      <c r="H44" s="4"/>
      <c r="I44" s="193"/>
      <c r="J44" s="194"/>
      <c r="K44" s="195"/>
    </row>
    <row r="45" spans="1:11" s="3" customFormat="1" ht="28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1"/>
        <v>6000</v>
      </c>
      <c r="G45" s="198"/>
      <c r="H45" s="4"/>
      <c r="I45" s="193"/>
      <c r="J45" s="194"/>
      <c r="K45" s="195"/>
    </row>
    <row r="46" spans="1:11" s="3" customFormat="1" ht="71.25" customHeight="1" x14ac:dyDescent="0.25">
      <c r="A46" s="187" t="s">
        <v>39</v>
      </c>
      <c r="B46" s="188"/>
      <c r="C46" s="189"/>
      <c r="D46" s="211">
        <v>119900.35</v>
      </c>
      <c r="E46" s="212"/>
      <c r="F46" s="196">
        <f t="shared" si="1"/>
        <v>119900.35</v>
      </c>
      <c r="G46" s="198"/>
      <c r="H46" s="13"/>
      <c r="I46" s="213"/>
      <c r="J46" s="214"/>
      <c r="K46" s="215"/>
    </row>
    <row r="47" spans="1:11" s="3" customFormat="1" ht="16.5" customHeight="1" x14ac:dyDescent="0.25">
      <c r="A47" s="187" t="s">
        <v>42</v>
      </c>
      <c r="B47" s="188"/>
      <c r="C47" s="189"/>
      <c r="D47" s="211">
        <f>1670*42</f>
        <v>70140</v>
      </c>
      <c r="E47" s="212"/>
      <c r="F47" s="196">
        <f t="shared" si="1"/>
        <v>70140</v>
      </c>
      <c r="G47" s="198"/>
      <c r="H47" s="11"/>
      <c r="I47" s="193"/>
      <c r="J47" s="194"/>
      <c r="K47" s="195"/>
    </row>
    <row r="48" spans="1:11" s="3" customFormat="1" ht="16.5" customHeight="1" x14ac:dyDescent="0.25">
      <c r="A48" s="187" t="s">
        <v>61</v>
      </c>
      <c r="B48" s="188"/>
      <c r="C48" s="189"/>
      <c r="D48" s="211">
        <v>11340</v>
      </c>
      <c r="E48" s="212"/>
      <c r="F48" s="196">
        <f t="shared" si="1"/>
        <v>11340</v>
      </c>
      <c r="G48" s="198"/>
      <c r="H48" s="11"/>
      <c r="I48" s="193"/>
      <c r="J48" s="194"/>
      <c r="K48" s="195"/>
    </row>
    <row r="49" spans="1:11" s="3" customFormat="1" ht="37.5" customHeight="1" x14ac:dyDescent="0.25">
      <c r="A49" s="187" t="s">
        <v>65</v>
      </c>
      <c r="B49" s="188"/>
      <c r="C49" s="189"/>
      <c r="D49" s="211">
        <v>11000</v>
      </c>
      <c r="E49" s="212"/>
      <c r="F49" s="196">
        <f t="shared" si="1"/>
        <v>11000</v>
      </c>
      <c r="G49" s="198"/>
      <c r="H49" s="4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1"/>
        <v>10000</v>
      </c>
      <c r="G50" s="198"/>
      <c r="H50" s="4"/>
      <c r="I50" s="261"/>
      <c r="J50" s="262"/>
      <c r="K50" s="263"/>
    </row>
    <row r="51" spans="1:11" s="3" customFormat="1" ht="16.5" customHeight="1" x14ac:dyDescent="0.25">
      <c r="A51" s="187" t="s">
        <v>94</v>
      </c>
      <c r="B51" s="188"/>
      <c r="C51" s="189"/>
      <c r="D51" s="211">
        <v>10000</v>
      </c>
      <c r="E51" s="212"/>
      <c r="F51" s="196">
        <f t="shared" si="1"/>
        <v>10000</v>
      </c>
      <c r="G51" s="198"/>
      <c r="H51" s="4"/>
      <c r="I51" s="261"/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2400</v>
      </c>
      <c r="E52" s="273"/>
      <c r="F52" s="196">
        <f t="shared" si="1"/>
        <v>2400</v>
      </c>
      <c r="G52" s="198"/>
      <c r="H52" s="4"/>
      <c r="I52" s="261"/>
      <c r="J52" s="262"/>
      <c r="K52" s="263"/>
    </row>
    <row r="53" spans="1:11" s="3" customFormat="1" ht="16.5" customHeight="1" x14ac:dyDescent="0.25">
      <c r="A53" s="216" t="s">
        <v>20</v>
      </c>
      <c r="B53" s="217"/>
      <c r="C53" s="218"/>
      <c r="D53" s="264">
        <f>SUM(D54:E67)</f>
        <v>2633771.35</v>
      </c>
      <c r="E53" s="265"/>
      <c r="F53" s="264">
        <f>SUM(F54:G67)</f>
        <v>2633771.35</v>
      </c>
      <c r="G53" s="265"/>
      <c r="H53" s="69">
        <f>SUM(H54:H67)</f>
        <v>0</v>
      </c>
      <c r="I53" s="224"/>
      <c r="J53" s="224"/>
      <c r="K53" s="224"/>
    </row>
    <row r="54" spans="1:11" s="3" customFormat="1" ht="27.75" customHeight="1" x14ac:dyDescent="0.25">
      <c r="A54" s="187" t="s">
        <v>66</v>
      </c>
      <c r="B54" s="188"/>
      <c r="C54" s="189"/>
      <c r="D54" s="190">
        <v>22072.75</v>
      </c>
      <c r="E54" s="191"/>
      <c r="F54" s="190">
        <f t="shared" ref="F54:F73" si="2">D54+H54</f>
        <v>22072.75</v>
      </c>
      <c r="G54" s="192"/>
      <c r="H54" s="5"/>
      <c r="I54" s="193"/>
      <c r="J54" s="194"/>
      <c r="K54" s="195"/>
    </row>
    <row r="55" spans="1:11" s="3" customFormat="1" ht="15.75" customHeight="1" x14ac:dyDescent="0.25">
      <c r="A55" s="187" t="s">
        <v>36</v>
      </c>
      <c r="B55" s="188"/>
      <c r="C55" s="189"/>
      <c r="D55" s="190">
        <v>17193</v>
      </c>
      <c r="E55" s="191"/>
      <c r="F55" s="190">
        <f t="shared" si="2"/>
        <v>17193</v>
      </c>
      <c r="G55" s="192"/>
      <c r="H55" s="22"/>
      <c r="I55" s="274"/>
      <c r="J55" s="275"/>
      <c r="K55" s="276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2"/>
        <v>25000</v>
      </c>
      <c r="G56" s="192"/>
      <c r="H56" s="6"/>
      <c r="I56" s="199"/>
      <c r="J56" s="200"/>
      <c r="K56" s="201"/>
    </row>
    <row r="57" spans="1:11" s="3" customFormat="1" ht="29.25" customHeight="1" x14ac:dyDescent="0.25">
      <c r="A57" s="187" t="s">
        <v>67</v>
      </c>
      <c r="B57" s="188"/>
      <c r="C57" s="189"/>
      <c r="D57" s="190">
        <v>35385.599999999999</v>
      </c>
      <c r="E57" s="191"/>
      <c r="F57" s="190">
        <f t="shared" si="2"/>
        <v>35385.599999999999</v>
      </c>
      <c r="G57" s="192"/>
      <c r="H57" s="5"/>
      <c r="I57" s="193"/>
      <c r="J57" s="194"/>
      <c r="K57" s="195"/>
    </row>
    <row r="58" spans="1:11" s="3" customFormat="1" ht="16.5" customHeight="1" x14ac:dyDescent="0.25">
      <c r="A58" s="187" t="s">
        <v>57</v>
      </c>
      <c r="B58" s="188"/>
      <c r="C58" s="189"/>
      <c r="D58" s="190">
        <v>300000</v>
      </c>
      <c r="E58" s="191"/>
      <c r="F58" s="190">
        <f t="shared" si="2"/>
        <v>300000</v>
      </c>
      <c r="G58" s="192"/>
      <c r="H58" s="22"/>
      <c r="I58" s="193"/>
      <c r="J58" s="194"/>
      <c r="K58" s="195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2"/>
        <v>4000</v>
      </c>
      <c r="G59" s="192"/>
      <c r="H59" s="22"/>
      <c r="I59" s="193"/>
      <c r="J59" s="194"/>
      <c r="K59" s="195"/>
    </row>
    <row r="60" spans="1:11" s="3" customFormat="1" ht="16.5" customHeight="1" x14ac:dyDescent="0.25">
      <c r="A60" s="187" t="s">
        <v>95</v>
      </c>
      <c r="B60" s="188"/>
      <c r="C60" s="189"/>
      <c r="D60" s="190">
        <v>18900</v>
      </c>
      <c r="E60" s="191"/>
      <c r="F60" s="190">
        <f t="shared" si="2"/>
        <v>18900</v>
      </c>
      <c r="G60" s="192"/>
      <c r="H60" s="22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44740</v>
      </c>
      <c r="E61" s="191"/>
      <c r="F61" s="190">
        <f t="shared" si="2"/>
        <v>44740</v>
      </c>
      <c r="G61" s="192"/>
      <c r="H61" s="22"/>
      <c r="I61" s="193"/>
      <c r="J61" s="194"/>
      <c r="K61" s="195"/>
    </row>
    <row r="62" spans="1:11" s="3" customFormat="1" ht="25.5" customHeight="1" x14ac:dyDescent="0.25">
      <c r="A62" s="187" t="s">
        <v>70</v>
      </c>
      <c r="B62" s="188"/>
      <c r="C62" s="189"/>
      <c r="D62" s="190">
        <v>5000</v>
      </c>
      <c r="E62" s="191"/>
      <c r="F62" s="190">
        <f t="shared" si="2"/>
        <v>5000</v>
      </c>
      <c r="G62" s="192"/>
      <c r="H62" s="22"/>
      <c r="I62" s="193"/>
      <c r="J62" s="194"/>
      <c r="K62" s="195"/>
    </row>
    <row r="63" spans="1:11" s="3" customFormat="1" ht="16.5" customHeight="1" x14ac:dyDescent="0.25">
      <c r="A63" s="187" t="s">
        <v>71</v>
      </c>
      <c r="B63" s="188"/>
      <c r="C63" s="189"/>
      <c r="D63" s="190">
        <v>20800</v>
      </c>
      <c r="E63" s="191"/>
      <c r="F63" s="190">
        <f t="shared" si="2"/>
        <v>20800</v>
      </c>
      <c r="G63" s="192"/>
      <c r="H63" s="22"/>
      <c r="I63" s="193"/>
      <c r="J63" s="194"/>
      <c r="K63" s="195"/>
    </row>
    <row r="64" spans="1:11" s="3" customFormat="1" ht="16.5" customHeight="1" x14ac:dyDescent="0.25">
      <c r="A64" s="187" t="s">
        <v>72</v>
      </c>
      <c r="B64" s="188"/>
      <c r="C64" s="189"/>
      <c r="D64" s="190">
        <v>40000</v>
      </c>
      <c r="E64" s="191"/>
      <c r="F64" s="190">
        <f t="shared" si="2"/>
        <v>40000</v>
      </c>
      <c r="G64" s="192"/>
      <c r="H64" s="22"/>
      <c r="I64" s="193"/>
      <c r="J64" s="194"/>
      <c r="K64" s="195"/>
    </row>
    <row r="65" spans="1:11" s="3" customFormat="1" ht="16.5" customHeight="1" x14ac:dyDescent="0.25">
      <c r="A65" s="187" t="s">
        <v>73</v>
      </c>
      <c r="B65" s="188"/>
      <c r="C65" s="189"/>
      <c r="D65" s="190">
        <v>5000</v>
      </c>
      <c r="E65" s="191"/>
      <c r="F65" s="190">
        <f t="shared" si="2"/>
        <v>5000</v>
      </c>
      <c r="G65" s="192"/>
      <c r="H65" s="22"/>
      <c r="I65" s="193"/>
      <c r="J65" s="194"/>
      <c r="K65" s="195"/>
    </row>
    <row r="66" spans="1:11" s="3" customFormat="1" ht="26.25" customHeight="1" x14ac:dyDescent="0.25">
      <c r="A66" s="187" t="s">
        <v>74</v>
      </c>
      <c r="B66" s="188"/>
      <c r="C66" s="189"/>
      <c r="D66" s="190">
        <v>120000</v>
      </c>
      <c r="E66" s="191"/>
      <c r="F66" s="190">
        <f t="shared" si="2"/>
        <v>120000</v>
      </c>
      <c r="G66" s="192"/>
      <c r="H66" s="22"/>
      <c r="I66" s="193"/>
      <c r="J66" s="194"/>
      <c r="K66" s="195"/>
    </row>
    <row r="67" spans="1:11" s="3" customFormat="1" ht="25.5" customHeight="1" x14ac:dyDescent="0.25">
      <c r="A67" s="187" t="s">
        <v>75</v>
      </c>
      <c r="B67" s="188"/>
      <c r="C67" s="189"/>
      <c r="D67" s="190">
        <f>820260+1155420</f>
        <v>1975680</v>
      </c>
      <c r="E67" s="191"/>
      <c r="F67" s="190">
        <f t="shared" si="2"/>
        <v>1975680</v>
      </c>
      <c r="G67" s="192"/>
      <c r="H67" s="5"/>
      <c r="I67" s="193"/>
      <c r="J67" s="194"/>
      <c r="K67" s="195"/>
    </row>
    <row r="68" spans="1:11" s="33" customFormat="1" ht="45.75" customHeight="1" x14ac:dyDescent="0.25">
      <c r="A68" s="202" t="s">
        <v>37</v>
      </c>
      <c r="B68" s="203"/>
      <c r="C68" s="204"/>
      <c r="D68" s="205">
        <v>6650.4</v>
      </c>
      <c r="E68" s="206"/>
      <c r="F68" s="205">
        <f t="shared" si="2"/>
        <v>6650.4</v>
      </c>
      <c r="G68" s="207"/>
      <c r="H68" s="35"/>
      <c r="I68" s="193"/>
      <c r="J68" s="194"/>
      <c r="K68" s="195"/>
    </row>
    <row r="69" spans="1:11" s="33" customFormat="1" ht="32.25" customHeight="1" x14ac:dyDescent="0.25">
      <c r="A69" s="202" t="s">
        <v>44</v>
      </c>
      <c r="B69" s="208"/>
      <c r="C69" s="209"/>
      <c r="D69" s="205">
        <f>SUM(D70:E73)</f>
        <v>310795</v>
      </c>
      <c r="E69" s="210"/>
      <c r="F69" s="205">
        <f t="shared" si="2"/>
        <v>310795</v>
      </c>
      <c r="G69" s="207"/>
      <c r="H69" s="35">
        <f>H72</f>
        <v>0</v>
      </c>
      <c r="I69" s="278"/>
      <c r="J69" s="279"/>
      <c r="K69" s="280"/>
    </row>
    <row r="70" spans="1:11" s="3" customFormat="1" ht="16.5" customHeight="1" x14ac:dyDescent="0.25">
      <c r="A70" s="187" t="s">
        <v>40</v>
      </c>
      <c r="B70" s="188"/>
      <c r="C70" s="189"/>
      <c r="D70" s="196">
        <v>1600</v>
      </c>
      <c r="E70" s="197"/>
      <c r="F70" s="196">
        <f t="shared" si="2"/>
        <v>1600</v>
      </c>
      <c r="G70" s="198"/>
      <c r="H70" s="13"/>
      <c r="I70" s="199"/>
      <c r="J70" s="200"/>
      <c r="K70" s="201"/>
    </row>
    <row r="71" spans="1:11" s="3" customFormat="1" ht="16.5" customHeight="1" x14ac:dyDescent="0.25">
      <c r="A71" s="187" t="s">
        <v>41</v>
      </c>
      <c r="B71" s="188"/>
      <c r="C71" s="189"/>
      <c r="D71" s="196">
        <v>3120</v>
      </c>
      <c r="E71" s="197"/>
      <c r="F71" s="196">
        <f t="shared" si="2"/>
        <v>3120</v>
      </c>
      <c r="G71" s="198"/>
      <c r="H71" s="13"/>
      <c r="I71" s="199"/>
      <c r="J71" s="200"/>
      <c r="K71" s="201"/>
    </row>
    <row r="72" spans="1:11" s="3" customFormat="1" ht="16.5" customHeight="1" x14ac:dyDescent="0.25">
      <c r="A72" s="187" t="s">
        <v>48</v>
      </c>
      <c r="B72" s="188"/>
      <c r="C72" s="189"/>
      <c r="D72" s="196">
        <v>6075</v>
      </c>
      <c r="E72" s="197"/>
      <c r="F72" s="196">
        <f t="shared" si="2"/>
        <v>6075</v>
      </c>
      <c r="G72" s="198"/>
      <c r="H72" s="11"/>
      <c r="I72" s="193"/>
      <c r="J72" s="194"/>
      <c r="K72" s="195"/>
    </row>
    <row r="73" spans="1:11" s="3" customFormat="1" ht="16.5" customHeight="1" x14ac:dyDescent="0.25">
      <c r="A73" s="187" t="s">
        <v>96</v>
      </c>
      <c r="B73" s="188"/>
      <c r="C73" s="189"/>
      <c r="D73" s="196">
        <v>300000</v>
      </c>
      <c r="E73" s="197"/>
      <c r="F73" s="196">
        <f t="shared" si="2"/>
        <v>300000</v>
      </c>
      <c r="G73" s="198"/>
      <c r="H73" s="11"/>
      <c r="I73" s="281"/>
      <c r="J73" s="282"/>
      <c r="K73" s="283"/>
    </row>
    <row r="74" spans="1:11" s="33" customFormat="1" ht="27" customHeight="1" x14ac:dyDescent="0.25">
      <c r="A74" s="202" t="s">
        <v>43</v>
      </c>
      <c r="B74" s="203"/>
      <c r="C74" s="204"/>
      <c r="D74" s="221">
        <f>SUM(D75:E76)</f>
        <v>22320</v>
      </c>
      <c r="E74" s="222"/>
      <c r="F74" s="221">
        <f>SUM(F75:G76)</f>
        <v>22320</v>
      </c>
      <c r="G74" s="222"/>
      <c r="H74" s="35"/>
      <c r="I74" s="193"/>
      <c r="J74" s="194"/>
      <c r="K74" s="195"/>
    </row>
    <row r="75" spans="1:11" s="3" customFormat="1" ht="16.5" customHeight="1" x14ac:dyDescent="0.25">
      <c r="A75" s="187" t="s">
        <v>53</v>
      </c>
      <c r="B75" s="188"/>
      <c r="C75" s="189"/>
      <c r="D75" s="196">
        <v>18000</v>
      </c>
      <c r="E75" s="197"/>
      <c r="F75" s="196">
        <f>D75+H75</f>
        <v>18000</v>
      </c>
      <c r="G75" s="198"/>
      <c r="H75" s="11"/>
      <c r="I75" s="193"/>
      <c r="J75" s="194"/>
      <c r="K75" s="195"/>
    </row>
    <row r="76" spans="1:11" s="3" customFormat="1" ht="16.5" customHeight="1" x14ac:dyDescent="0.25">
      <c r="A76" s="187" t="s">
        <v>54</v>
      </c>
      <c r="B76" s="188"/>
      <c r="C76" s="189"/>
      <c r="D76" s="196">
        <v>4320</v>
      </c>
      <c r="E76" s="197"/>
      <c r="F76" s="196">
        <f>D76+H76</f>
        <v>4320</v>
      </c>
      <c r="G76" s="198"/>
      <c r="H76" s="11"/>
      <c r="I76" s="193"/>
      <c r="J76" s="194"/>
      <c r="K76" s="195"/>
    </row>
    <row r="77" spans="1:11" s="33" customFormat="1" ht="34.5" customHeight="1" x14ac:dyDescent="0.25">
      <c r="A77" s="202" t="s">
        <v>38</v>
      </c>
      <c r="B77" s="203"/>
      <c r="C77" s="204"/>
      <c r="D77" s="221">
        <f>SUM(D78:E79)</f>
        <v>43331.43</v>
      </c>
      <c r="E77" s="222"/>
      <c r="F77" s="221">
        <f>D77+H77</f>
        <v>43331.43</v>
      </c>
      <c r="G77" s="222"/>
      <c r="H77" s="35"/>
      <c r="I77" s="193"/>
      <c r="J77" s="194"/>
      <c r="K77" s="195"/>
    </row>
    <row r="78" spans="1:11" s="3" customFormat="1" ht="95.25" customHeight="1" x14ac:dyDescent="0.25">
      <c r="A78" s="187" t="s">
        <v>76</v>
      </c>
      <c r="B78" s="188"/>
      <c r="C78" s="189"/>
      <c r="D78" s="196">
        <f>6167.53+17570.4</f>
        <v>23737.93</v>
      </c>
      <c r="E78" s="197"/>
      <c r="F78" s="196">
        <f>D78+H78</f>
        <v>23737.93</v>
      </c>
      <c r="G78" s="198"/>
      <c r="H78" s="11"/>
      <c r="I78" s="193"/>
      <c r="J78" s="194"/>
      <c r="K78" s="195"/>
    </row>
    <row r="79" spans="1:11" s="3" customFormat="1" ht="94.5" customHeight="1" x14ac:dyDescent="0.25">
      <c r="A79" s="187" t="s">
        <v>77</v>
      </c>
      <c r="B79" s="188"/>
      <c r="C79" s="189"/>
      <c r="D79" s="196">
        <f>7380+12213.5</f>
        <v>19593.5</v>
      </c>
      <c r="E79" s="197"/>
      <c r="F79" s="196">
        <f t="shared" ref="F79" si="3">D79+H79</f>
        <v>19593.5</v>
      </c>
      <c r="G79" s="198"/>
      <c r="H79" s="13"/>
      <c r="I79" s="199"/>
      <c r="J79" s="200"/>
      <c r="K79" s="201"/>
    </row>
    <row r="80" spans="1:11" s="3" customFormat="1" x14ac:dyDescent="0.25">
      <c r="A80" s="299" t="s">
        <v>11</v>
      </c>
      <c r="B80" s="299"/>
      <c r="C80" s="299"/>
      <c r="D80" s="300">
        <f>D31+D32+D34+D38+D42+D53+D68+D69+D74+D77</f>
        <v>9000638</v>
      </c>
      <c r="E80" s="301"/>
      <c r="F80" s="300">
        <f>F31+F32+F34+F38+F42+F53+F68+F69+F74+F77</f>
        <v>8993466.9499999993</v>
      </c>
      <c r="G80" s="301"/>
      <c r="H80" s="72"/>
      <c r="I80" s="225"/>
      <c r="J80" s="225"/>
      <c r="K80" s="225"/>
    </row>
    <row r="81" spans="1:11" s="3" customFormat="1" x14ac:dyDescent="0.25">
      <c r="A81" s="8"/>
      <c r="B81" s="8"/>
      <c r="C81" s="8"/>
      <c r="D81" s="9"/>
      <c r="E81" s="9"/>
      <c r="F81" s="9"/>
      <c r="G81" s="9"/>
      <c r="H81" s="9"/>
      <c r="I81" s="10"/>
      <c r="J81" s="10"/>
      <c r="K81" s="10"/>
    </row>
    <row r="82" spans="1:11" s="3" customFormat="1" x14ac:dyDescent="0.25">
      <c r="A82" s="8"/>
      <c r="B82" s="8"/>
      <c r="C82" s="8"/>
      <c r="D82" s="9"/>
      <c r="E82" s="9"/>
      <c r="F82" s="9"/>
      <c r="G82" s="9"/>
      <c r="H82" s="9"/>
      <c r="I82" s="10"/>
      <c r="J82" s="10"/>
      <c r="K82" s="10"/>
    </row>
    <row r="83" spans="1:11" ht="16.5" customHeight="1" x14ac:dyDescent="0.25">
      <c r="A83" s="277" t="s">
        <v>58</v>
      </c>
      <c r="B83" s="277"/>
      <c r="C83" s="277"/>
      <c r="D83" s="277"/>
      <c r="E83" s="277"/>
      <c r="F83" s="277"/>
      <c r="G83" s="277"/>
      <c r="H83" s="277"/>
      <c r="I83" s="277"/>
      <c r="J83" s="277"/>
      <c r="K83" s="277"/>
    </row>
    <row r="85" spans="1:11" x14ac:dyDescent="0.25">
      <c r="A85" s="225"/>
      <c r="B85" s="225"/>
      <c r="C85" s="225"/>
      <c r="D85" s="226" t="s">
        <v>5</v>
      </c>
      <c r="E85" s="226"/>
      <c r="F85" s="226" t="s">
        <v>6</v>
      </c>
      <c r="G85" s="226"/>
      <c r="H85" s="68" t="s">
        <v>14</v>
      </c>
      <c r="I85" s="227" t="s">
        <v>13</v>
      </c>
      <c r="J85" s="228"/>
      <c r="K85" s="229"/>
    </row>
    <row r="86" spans="1:11" ht="21" customHeight="1" x14ac:dyDescent="0.25">
      <c r="A86" s="312" t="s">
        <v>15</v>
      </c>
      <c r="B86" s="312"/>
      <c r="C86" s="312"/>
      <c r="D86" s="221">
        <v>439027</v>
      </c>
      <c r="E86" s="222"/>
      <c r="F86" s="221">
        <f>D86+H86</f>
        <v>439027</v>
      </c>
      <c r="G86" s="222"/>
      <c r="H86" s="30"/>
      <c r="I86" s="284"/>
      <c r="J86" s="285"/>
      <c r="K86" s="285"/>
    </row>
    <row r="87" spans="1:11" ht="28.5" customHeight="1" x14ac:dyDescent="0.25">
      <c r="A87" s="286" t="s">
        <v>16</v>
      </c>
      <c r="B87" s="287"/>
      <c r="C87" s="288"/>
      <c r="D87" s="221">
        <v>132586.15</v>
      </c>
      <c r="E87" s="222"/>
      <c r="F87" s="221">
        <f>D87+H87</f>
        <v>132586.15</v>
      </c>
      <c r="G87" s="222"/>
      <c r="H87" s="30"/>
      <c r="I87" s="289"/>
      <c r="J87" s="290"/>
      <c r="K87" s="291"/>
    </row>
    <row r="88" spans="1:11" ht="27.75" customHeight="1" x14ac:dyDescent="0.25">
      <c r="A88" s="216" t="s">
        <v>27</v>
      </c>
      <c r="B88" s="217"/>
      <c r="C88" s="218"/>
      <c r="D88" s="221">
        <f>SUM(D89:E90)</f>
        <v>27710.95</v>
      </c>
      <c r="E88" s="323"/>
      <c r="F88" s="221">
        <f t="shared" ref="F88" si="4">D88+H88</f>
        <v>27710.95</v>
      </c>
      <c r="G88" s="324"/>
      <c r="H88" s="69">
        <f>SUM(H89:H89)</f>
        <v>0</v>
      </c>
      <c r="I88" s="199"/>
      <c r="J88" s="200"/>
      <c r="K88" s="201"/>
    </row>
    <row r="89" spans="1:11" ht="30.75" customHeight="1" x14ac:dyDescent="0.25">
      <c r="A89" s="187" t="s">
        <v>55</v>
      </c>
      <c r="B89" s="188"/>
      <c r="C89" s="189"/>
      <c r="D89" s="196">
        <v>25830.61</v>
      </c>
      <c r="E89" s="197"/>
      <c r="F89" s="196">
        <f>D89+H89</f>
        <v>25830.61</v>
      </c>
      <c r="G89" s="197"/>
      <c r="H89" s="11"/>
      <c r="I89" s="193"/>
      <c r="J89" s="194"/>
      <c r="K89" s="195"/>
    </row>
    <row r="90" spans="1:11" ht="16.5" customHeight="1" x14ac:dyDescent="0.25">
      <c r="A90" s="187" t="s">
        <v>26</v>
      </c>
      <c r="B90" s="188"/>
      <c r="C90" s="189"/>
      <c r="D90" s="196">
        <v>1880.34</v>
      </c>
      <c r="E90" s="197"/>
      <c r="F90" s="196">
        <v>1880.34</v>
      </c>
      <c r="G90" s="197"/>
      <c r="H90" s="11"/>
      <c r="I90" s="193"/>
      <c r="J90" s="194"/>
      <c r="K90" s="195"/>
    </row>
    <row r="91" spans="1:11" ht="35.25" customHeight="1" x14ac:dyDescent="0.25">
      <c r="A91" s="216" t="s">
        <v>28</v>
      </c>
      <c r="B91" s="217"/>
      <c r="C91" s="218"/>
      <c r="D91" s="221">
        <v>60000</v>
      </c>
      <c r="E91" s="222"/>
      <c r="F91" s="221">
        <f>D91+H91</f>
        <v>60000</v>
      </c>
      <c r="G91" s="222"/>
      <c r="H91" s="35"/>
      <c r="I91" s="193"/>
      <c r="J91" s="194"/>
      <c r="K91" s="195"/>
    </row>
    <row r="92" spans="1:11" ht="16.5" customHeight="1" x14ac:dyDescent="0.25">
      <c r="A92" s="216" t="s">
        <v>20</v>
      </c>
      <c r="B92" s="217"/>
      <c r="C92" s="218"/>
      <c r="D92" s="221">
        <f>SUM(D93:E94)</f>
        <v>120690</v>
      </c>
      <c r="E92" s="222"/>
      <c r="F92" s="221">
        <f t="shared" ref="F92:F97" si="5">D92+H92</f>
        <v>120690</v>
      </c>
      <c r="G92" s="222"/>
      <c r="H92" s="69">
        <f>SUM(H93:H94)</f>
        <v>0</v>
      </c>
      <c r="I92" s="225"/>
      <c r="J92" s="225"/>
      <c r="K92" s="225"/>
    </row>
    <row r="93" spans="1:11" s="3" customFormat="1" ht="16.5" customHeight="1" x14ac:dyDescent="0.25">
      <c r="A93" s="187" t="s">
        <v>78</v>
      </c>
      <c r="B93" s="188"/>
      <c r="C93" s="189"/>
      <c r="D93" s="196">
        <v>108000</v>
      </c>
      <c r="E93" s="197"/>
      <c r="F93" s="196">
        <f t="shared" si="5"/>
        <v>108000</v>
      </c>
      <c r="G93" s="270"/>
      <c r="H93" s="7"/>
      <c r="I93" s="199"/>
      <c r="J93" s="200"/>
      <c r="K93" s="201"/>
    </row>
    <row r="94" spans="1:11" s="3" customFormat="1" ht="16.5" customHeight="1" x14ac:dyDescent="0.25">
      <c r="A94" s="187" t="s">
        <v>60</v>
      </c>
      <c r="B94" s="188"/>
      <c r="C94" s="189"/>
      <c r="D94" s="196">
        <v>12690</v>
      </c>
      <c r="E94" s="197"/>
      <c r="F94" s="196">
        <f t="shared" si="5"/>
        <v>12690</v>
      </c>
      <c r="G94" s="270"/>
      <c r="H94" s="7"/>
      <c r="I94" s="199"/>
      <c r="J94" s="200"/>
      <c r="K94" s="201"/>
    </row>
    <row r="95" spans="1:11" ht="16.5" customHeight="1" x14ac:dyDescent="0.25">
      <c r="A95" s="216" t="s">
        <v>33</v>
      </c>
      <c r="B95" s="217"/>
      <c r="C95" s="218"/>
      <c r="D95" s="221">
        <f>D96</f>
        <v>4500</v>
      </c>
      <c r="E95" s="222"/>
      <c r="F95" s="221">
        <f t="shared" si="5"/>
        <v>4500</v>
      </c>
      <c r="G95" s="222"/>
      <c r="H95" s="69">
        <f>SUM(H96:H96)</f>
        <v>0</v>
      </c>
      <c r="I95" s="225"/>
      <c r="J95" s="225"/>
      <c r="K95" s="225"/>
    </row>
    <row r="96" spans="1:11" s="3" customFormat="1" ht="16.5" customHeight="1" x14ac:dyDescent="0.25">
      <c r="A96" s="187" t="s">
        <v>79</v>
      </c>
      <c r="B96" s="188"/>
      <c r="C96" s="189"/>
      <c r="D96" s="196">
        <v>4500</v>
      </c>
      <c r="E96" s="197"/>
      <c r="F96" s="196">
        <f t="shared" si="5"/>
        <v>4500</v>
      </c>
      <c r="G96" s="270"/>
      <c r="H96" s="7"/>
      <c r="I96" s="199"/>
      <c r="J96" s="200"/>
      <c r="K96" s="201"/>
    </row>
    <row r="97" spans="1:11" s="33" customFormat="1" ht="45.75" customHeight="1" x14ac:dyDescent="0.25">
      <c r="A97" s="202" t="s">
        <v>37</v>
      </c>
      <c r="B97" s="203"/>
      <c r="C97" s="204"/>
      <c r="D97" s="205">
        <v>5006.1000000000004</v>
      </c>
      <c r="E97" s="206"/>
      <c r="F97" s="205">
        <f t="shared" si="5"/>
        <v>5006.1000000000004</v>
      </c>
      <c r="G97" s="207"/>
      <c r="H97" s="35"/>
      <c r="I97" s="193"/>
      <c r="J97" s="194"/>
      <c r="K97" s="195"/>
    </row>
    <row r="98" spans="1:11" s="71" customFormat="1" ht="32.25" customHeight="1" x14ac:dyDescent="0.25">
      <c r="A98" s="202" t="s">
        <v>38</v>
      </c>
      <c r="B98" s="203"/>
      <c r="C98" s="204"/>
      <c r="D98" s="221">
        <f>SUM(D99:E99)</f>
        <v>21200</v>
      </c>
      <c r="E98" s="222"/>
      <c r="F98" s="221">
        <f>D98+H98</f>
        <v>21200</v>
      </c>
      <c r="G98" s="222"/>
      <c r="H98" s="35"/>
      <c r="I98" s="315"/>
      <c r="J98" s="316"/>
      <c r="K98" s="317"/>
    </row>
    <row r="99" spans="1:11" s="3" customFormat="1" ht="64.5" customHeight="1" x14ac:dyDescent="0.25">
      <c r="A99" s="308" t="s">
        <v>80</v>
      </c>
      <c r="B99" s="309"/>
      <c r="C99" s="310"/>
      <c r="D99" s="196">
        <v>21200</v>
      </c>
      <c r="E99" s="197"/>
      <c r="F99" s="196">
        <f>D99</f>
        <v>21200</v>
      </c>
      <c r="G99" s="198"/>
      <c r="H99" s="11"/>
      <c r="I99" s="193"/>
      <c r="J99" s="194"/>
      <c r="K99" s="195"/>
    </row>
    <row r="100" spans="1:11" s="33" customFormat="1" ht="45.75" hidden="1" customHeight="1" x14ac:dyDescent="0.25">
      <c r="A100" s="202" t="s">
        <v>37</v>
      </c>
      <c r="B100" s="203"/>
      <c r="C100" s="204"/>
      <c r="D100" s="205">
        <v>5006.1000000000004</v>
      </c>
      <c r="E100" s="206"/>
      <c r="F100" s="205">
        <f t="shared" ref="F100:F108" si="6">D100+H100</f>
        <v>5006.1000000000004</v>
      </c>
      <c r="G100" s="207"/>
      <c r="H100" s="35"/>
      <c r="I100" s="193"/>
      <c r="J100" s="194"/>
      <c r="K100" s="195"/>
    </row>
    <row r="101" spans="1:11" s="36" customFormat="1" ht="39" customHeight="1" x14ac:dyDescent="0.25">
      <c r="A101" s="318" t="s">
        <v>45</v>
      </c>
      <c r="B101" s="319"/>
      <c r="C101" s="320"/>
      <c r="D101" s="321">
        <f>SUM(D102:E108)</f>
        <v>50300</v>
      </c>
      <c r="E101" s="322"/>
      <c r="F101" s="321">
        <f t="shared" si="6"/>
        <v>50300</v>
      </c>
      <c r="G101" s="322"/>
      <c r="H101" s="12"/>
      <c r="I101" s="305"/>
      <c r="J101" s="306"/>
      <c r="K101" s="307"/>
    </row>
    <row r="102" spans="1:11" s="36" customFormat="1" ht="16.5" customHeight="1" x14ac:dyDescent="0.25">
      <c r="A102" s="308" t="s">
        <v>81</v>
      </c>
      <c r="B102" s="309"/>
      <c r="C102" s="310"/>
      <c r="D102" s="211">
        <v>13440</v>
      </c>
      <c r="E102" s="212"/>
      <c r="F102" s="211">
        <f t="shared" si="6"/>
        <v>13440</v>
      </c>
      <c r="G102" s="212"/>
      <c r="H102" s="12"/>
      <c r="I102" s="305"/>
      <c r="J102" s="306"/>
      <c r="K102" s="307"/>
    </row>
    <row r="103" spans="1:11" s="36" customFormat="1" ht="16.5" customHeight="1" x14ac:dyDescent="0.25">
      <c r="A103" s="308" t="s">
        <v>49</v>
      </c>
      <c r="B103" s="309"/>
      <c r="C103" s="310"/>
      <c r="D103" s="211">
        <v>5600</v>
      </c>
      <c r="E103" s="212"/>
      <c r="F103" s="211">
        <f t="shared" si="6"/>
        <v>5600</v>
      </c>
      <c r="G103" s="212"/>
      <c r="H103" s="12"/>
      <c r="I103" s="305"/>
      <c r="J103" s="306"/>
      <c r="K103" s="307"/>
    </row>
    <row r="104" spans="1:11" s="36" customFormat="1" ht="16.5" customHeight="1" x14ac:dyDescent="0.25">
      <c r="A104" s="308" t="s">
        <v>50</v>
      </c>
      <c r="B104" s="313"/>
      <c r="C104" s="314"/>
      <c r="D104" s="211">
        <v>6720</v>
      </c>
      <c r="E104" s="212"/>
      <c r="F104" s="211">
        <f t="shared" si="6"/>
        <v>6720</v>
      </c>
      <c r="G104" s="212"/>
      <c r="H104" s="12"/>
      <c r="I104" s="305"/>
      <c r="J104" s="306"/>
      <c r="K104" s="307"/>
    </row>
    <row r="105" spans="1:11" s="36" customFormat="1" ht="16.5" customHeight="1" x14ac:dyDescent="0.25">
      <c r="A105" s="308" t="s">
        <v>51</v>
      </c>
      <c r="B105" s="309"/>
      <c r="C105" s="310"/>
      <c r="D105" s="211">
        <v>8960</v>
      </c>
      <c r="E105" s="212"/>
      <c r="F105" s="211">
        <f t="shared" si="6"/>
        <v>8960</v>
      </c>
      <c r="G105" s="212"/>
      <c r="H105" s="12"/>
      <c r="I105" s="305"/>
      <c r="J105" s="306"/>
      <c r="K105" s="307"/>
    </row>
    <row r="106" spans="1:11" s="36" customFormat="1" ht="16.5" customHeight="1" x14ac:dyDescent="0.25">
      <c r="A106" s="308" t="s">
        <v>52</v>
      </c>
      <c r="B106" s="309"/>
      <c r="C106" s="310"/>
      <c r="D106" s="211">
        <v>4480</v>
      </c>
      <c r="E106" s="212"/>
      <c r="F106" s="211">
        <f t="shared" si="6"/>
        <v>4480</v>
      </c>
      <c r="G106" s="212"/>
      <c r="H106" s="12"/>
      <c r="I106" s="305"/>
      <c r="J106" s="306"/>
      <c r="K106" s="307"/>
    </row>
    <row r="107" spans="1:11" s="36" customFormat="1" ht="16.5" customHeight="1" x14ac:dyDescent="0.25">
      <c r="A107" s="308" t="s">
        <v>82</v>
      </c>
      <c r="B107" s="309"/>
      <c r="C107" s="310"/>
      <c r="D107" s="211">
        <v>600</v>
      </c>
      <c r="E107" s="212"/>
      <c r="F107" s="211">
        <f t="shared" si="6"/>
        <v>600</v>
      </c>
      <c r="G107" s="212"/>
      <c r="H107" s="12"/>
      <c r="I107" s="305"/>
      <c r="J107" s="306"/>
      <c r="K107" s="307"/>
    </row>
    <row r="108" spans="1:11" s="36" customFormat="1" ht="16.5" customHeight="1" x14ac:dyDescent="0.25">
      <c r="A108" s="308" t="s">
        <v>83</v>
      </c>
      <c r="B108" s="309"/>
      <c r="C108" s="310"/>
      <c r="D108" s="211">
        <v>10500</v>
      </c>
      <c r="E108" s="212"/>
      <c r="F108" s="211">
        <f t="shared" si="6"/>
        <v>10500</v>
      </c>
      <c r="G108" s="212"/>
      <c r="H108" s="12"/>
      <c r="I108" s="305"/>
      <c r="J108" s="306"/>
      <c r="K108" s="307"/>
    </row>
    <row r="109" spans="1:11" x14ac:dyDescent="0.25">
      <c r="A109" s="299" t="s">
        <v>11</v>
      </c>
      <c r="B109" s="299"/>
      <c r="C109" s="299"/>
      <c r="D109" s="300">
        <f>D86+D87+D88+D91+D92+D95+D97+D98+D101</f>
        <v>861020.2</v>
      </c>
      <c r="E109" s="301"/>
      <c r="F109" s="300">
        <f>F86+F87+F88+F91+F92+F95+F97+F98+F101</f>
        <v>861020.2</v>
      </c>
      <c r="G109" s="301"/>
      <c r="H109" s="72">
        <f>H86+H87+H88+H91+H92+H95+H98+H101</f>
        <v>0</v>
      </c>
      <c r="I109" s="225"/>
      <c r="J109" s="225"/>
      <c r="K109" s="225"/>
    </row>
    <row r="110" spans="1:11" ht="12" customHeigh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1" ht="12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  <row r="112" spans="1:11" x14ac:dyDescent="0.25">
      <c r="A112" s="311" t="s">
        <v>59</v>
      </c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</row>
    <row r="113" spans="1:11" ht="8.25" customHeight="1" x14ac:dyDescent="0.25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</row>
    <row r="114" spans="1:11" x14ac:dyDescent="0.25">
      <c r="A114" s="225"/>
      <c r="B114" s="225"/>
      <c r="C114" s="225"/>
      <c r="D114" s="226" t="s">
        <v>5</v>
      </c>
      <c r="E114" s="226"/>
      <c r="F114" s="226" t="s">
        <v>6</v>
      </c>
      <c r="G114" s="226"/>
      <c r="H114" s="68" t="s">
        <v>14</v>
      </c>
      <c r="I114" s="227" t="s">
        <v>13</v>
      </c>
      <c r="J114" s="228"/>
      <c r="K114" s="229"/>
    </row>
    <row r="115" spans="1:11" s="33" customFormat="1" ht="18.75" customHeight="1" x14ac:dyDescent="0.25">
      <c r="A115" s="216" t="s">
        <v>19</v>
      </c>
      <c r="B115" s="217"/>
      <c r="C115" s="218"/>
      <c r="D115" s="221">
        <f>SUM(D116:E120)</f>
        <v>5356621.8</v>
      </c>
      <c r="E115" s="222"/>
      <c r="F115" s="221">
        <f>SUM(F116:G120)</f>
        <v>5356621.8</v>
      </c>
      <c r="G115" s="222"/>
      <c r="H115" s="35"/>
      <c r="I115" s="294"/>
      <c r="J115" s="295"/>
      <c r="K115" s="296"/>
    </row>
    <row r="116" spans="1:11" s="33" customFormat="1" ht="30" customHeight="1" x14ac:dyDescent="0.25">
      <c r="A116" s="187" t="s">
        <v>84</v>
      </c>
      <c r="B116" s="266"/>
      <c r="C116" s="267"/>
      <c r="D116" s="196">
        <v>258553.2</v>
      </c>
      <c r="E116" s="270"/>
      <c r="F116" s="196">
        <f t="shared" ref="F116" si="7">D116+H116</f>
        <v>258553.2</v>
      </c>
      <c r="G116" s="197"/>
      <c r="H116" s="16"/>
      <c r="I116" s="294"/>
      <c r="J116" s="295"/>
      <c r="K116" s="296"/>
    </row>
    <row r="117" spans="1:11" s="33" customFormat="1" ht="30" customHeight="1" x14ac:dyDescent="0.25">
      <c r="A117" s="187" t="s">
        <v>85</v>
      </c>
      <c r="B117" s="297"/>
      <c r="C117" s="298"/>
      <c r="D117" s="196">
        <v>36490.6</v>
      </c>
      <c r="E117" s="197"/>
      <c r="F117" s="196">
        <f>D117+H117</f>
        <v>36490.6</v>
      </c>
      <c r="G117" s="197"/>
      <c r="H117" s="16"/>
      <c r="I117" s="294"/>
      <c r="J117" s="295"/>
      <c r="K117" s="296"/>
    </row>
    <row r="118" spans="1:11" s="33" customFormat="1" ht="30" customHeight="1" x14ac:dyDescent="0.25">
      <c r="A118" s="187" t="s">
        <v>86</v>
      </c>
      <c r="B118" s="297"/>
      <c r="C118" s="298"/>
      <c r="D118" s="196">
        <v>5039</v>
      </c>
      <c r="E118" s="197"/>
      <c r="F118" s="196">
        <f>D118+H118</f>
        <v>5039</v>
      </c>
      <c r="G118" s="197"/>
      <c r="H118" s="16"/>
      <c r="I118" s="294"/>
      <c r="J118" s="295"/>
      <c r="K118" s="296"/>
    </row>
    <row r="119" spans="1:11" s="33" customFormat="1" ht="24.75" customHeight="1" x14ac:dyDescent="0.25">
      <c r="A119" s="216" t="s">
        <v>20</v>
      </c>
      <c r="B119" s="217"/>
      <c r="C119" s="218"/>
      <c r="D119" s="196">
        <v>5039</v>
      </c>
      <c r="E119" s="197"/>
      <c r="F119" s="196">
        <f>D119+H119</f>
        <v>5039</v>
      </c>
      <c r="G119" s="197"/>
      <c r="H119" s="16"/>
      <c r="I119" s="294"/>
      <c r="J119" s="295"/>
      <c r="K119" s="296"/>
    </row>
    <row r="120" spans="1:11" s="33" customFormat="1" ht="32.25" customHeight="1" x14ac:dyDescent="0.25">
      <c r="A120" s="302" t="s">
        <v>120</v>
      </c>
      <c r="B120" s="303"/>
      <c r="C120" s="304"/>
      <c r="D120" s="196">
        <v>5051500</v>
      </c>
      <c r="E120" s="197"/>
      <c r="F120" s="196">
        <f>D120+H120</f>
        <v>5051500</v>
      </c>
      <c r="G120" s="197"/>
      <c r="H120" s="16"/>
      <c r="I120" s="294"/>
      <c r="J120" s="295"/>
      <c r="K120" s="296"/>
    </row>
    <row r="121" spans="1:11" x14ac:dyDescent="0.25">
      <c r="A121" s="299" t="s">
        <v>11</v>
      </c>
      <c r="B121" s="299"/>
      <c r="C121" s="299"/>
      <c r="D121" s="300">
        <f>D115</f>
        <v>5356621.8</v>
      </c>
      <c r="E121" s="301"/>
      <c r="F121" s="300">
        <f>F115</f>
        <v>5356621.8</v>
      </c>
      <c r="G121" s="301"/>
      <c r="H121" s="72"/>
      <c r="I121" s="225"/>
      <c r="J121" s="225"/>
      <c r="K121" s="225"/>
    </row>
    <row r="122" spans="1:11" ht="45" customHeight="1" x14ac:dyDescent="0.25">
      <c r="A122" s="293" t="s">
        <v>29</v>
      </c>
      <c r="B122" s="293"/>
      <c r="C122" s="293"/>
      <c r="D122" s="293"/>
      <c r="E122" s="293"/>
      <c r="F122" s="293"/>
      <c r="G122" s="293"/>
      <c r="H122" s="293"/>
      <c r="I122" s="293"/>
      <c r="J122" s="293"/>
      <c r="K122" s="293"/>
    </row>
    <row r="123" spans="1:11" ht="30.75" customHeight="1" x14ac:dyDescent="0.25">
      <c r="A123" s="293" t="s">
        <v>87</v>
      </c>
      <c r="B123" s="293"/>
      <c r="C123" s="293"/>
      <c r="D123" s="293"/>
      <c r="E123" s="293"/>
      <c r="F123" s="293"/>
      <c r="G123" s="293"/>
      <c r="H123" s="293"/>
      <c r="I123" s="293"/>
      <c r="J123" s="293"/>
      <c r="K123" s="293"/>
    </row>
    <row r="124" spans="1:11" ht="20.25" customHeight="1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</row>
    <row r="125" spans="1:11" ht="65.25" customHeight="1" x14ac:dyDescent="0.25">
      <c r="A125" s="258" t="s">
        <v>88</v>
      </c>
      <c r="B125" s="259"/>
      <c r="C125" s="259"/>
      <c r="D125" s="259"/>
      <c r="E125" s="259"/>
      <c r="F125" s="259"/>
      <c r="G125" s="259"/>
      <c r="H125" s="259"/>
      <c r="I125" s="259"/>
      <c r="J125" s="260"/>
    </row>
    <row r="126" spans="1:11" ht="41.25" customHeight="1" x14ac:dyDescent="0.25">
      <c r="A126" s="293" t="s">
        <v>29</v>
      </c>
      <c r="B126" s="293"/>
      <c r="C126" s="293"/>
      <c r="D126" s="293"/>
      <c r="E126" s="293"/>
      <c r="F126" s="293"/>
      <c r="G126" s="293"/>
      <c r="H126" s="293"/>
      <c r="I126" s="293"/>
      <c r="J126" s="293"/>
      <c r="K126" s="293"/>
    </row>
    <row r="127" spans="1:11" ht="20.25" customHeight="1" x14ac:dyDescent="0.25">
      <c r="A127" s="293" t="s">
        <v>89</v>
      </c>
      <c r="B127" s="293"/>
      <c r="C127" s="293"/>
      <c r="D127" s="293"/>
      <c r="E127" s="293"/>
      <c r="F127" s="293"/>
      <c r="G127" s="293"/>
      <c r="H127" s="293"/>
      <c r="I127" s="293"/>
      <c r="J127" s="293"/>
      <c r="K127" s="293"/>
    </row>
    <row r="128" spans="1:11" ht="65.25" customHeight="1" x14ac:dyDescent="0.25">
      <c r="A128" s="258" t="s">
        <v>90</v>
      </c>
      <c r="B128" s="259"/>
      <c r="C128" s="259"/>
      <c r="D128" s="259"/>
      <c r="E128" s="259"/>
      <c r="F128" s="259"/>
      <c r="G128" s="259"/>
      <c r="H128" s="259"/>
      <c r="I128" s="259"/>
      <c r="J128" s="260"/>
    </row>
    <row r="129" spans="1:11" ht="43.5" customHeight="1" x14ac:dyDescent="0.25">
      <c r="A129" s="293" t="s">
        <v>29</v>
      </c>
      <c r="B129" s="293"/>
      <c r="C129" s="293"/>
      <c r="D129" s="293"/>
      <c r="E129" s="293"/>
      <c r="F129" s="293"/>
      <c r="G129" s="293"/>
      <c r="H129" s="293"/>
      <c r="I129" s="293"/>
      <c r="J129" s="293"/>
      <c r="K129" s="293"/>
    </row>
    <row r="130" spans="1:11" ht="20.25" customHeight="1" x14ac:dyDescent="0.25">
      <c r="A130" s="293" t="s">
        <v>91</v>
      </c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</row>
    <row r="131" spans="1:11" ht="20.25" customHeight="1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</row>
    <row r="132" spans="1:11" ht="20.2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</row>
    <row r="133" spans="1:11" ht="20.2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</row>
    <row r="134" spans="1:11" ht="15" customHeight="1" x14ac:dyDescent="0.25">
      <c r="A134" s="292"/>
      <c r="B134" s="292"/>
      <c r="C134" s="292"/>
      <c r="D134" s="292"/>
      <c r="E134" s="292"/>
      <c r="F134" s="292"/>
      <c r="G134" s="292"/>
      <c r="H134" s="292"/>
      <c r="I134" s="292"/>
      <c r="J134" s="292"/>
      <c r="K134" s="292"/>
    </row>
    <row r="135" spans="1:11" ht="117.75" customHeight="1" x14ac:dyDescent="0.25">
      <c r="A135" s="293" t="s">
        <v>30</v>
      </c>
      <c r="B135" s="293"/>
      <c r="C135" s="293"/>
      <c r="D135" s="293"/>
      <c r="E135" s="293"/>
      <c r="F135" s="293"/>
      <c r="G135" s="293"/>
      <c r="H135" s="293"/>
      <c r="I135" s="293"/>
      <c r="J135" s="293"/>
      <c r="K135" s="293"/>
    </row>
    <row r="136" spans="1:11" x14ac:dyDescent="0.25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</row>
    <row r="137" spans="1:11" x14ac:dyDescent="0.25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</row>
    <row r="138" spans="1:11" x14ac:dyDescent="0.25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</row>
    <row r="139" spans="1:11" x14ac:dyDescent="0.25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</row>
    <row r="140" spans="1:11" x14ac:dyDescent="0.25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</row>
    <row r="141" spans="1:11" x14ac:dyDescent="0.25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</row>
    <row r="142" spans="1:11" x14ac:dyDescent="0.25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</row>
    <row r="143" spans="1:11" x14ac:dyDescent="0.2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</row>
    <row r="144" spans="1:11" x14ac:dyDescent="0.25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</row>
  </sheetData>
  <mergeCells count="396">
    <mergeCell ref="A2:J2"/>
    <mergeCell ref="A3:J3"/>
    <mergeCell ref="A4:J4"/>
    <mergeCell ref="A5:I5"/>
    <mergeCell ref="A6:J6"/>
    <mergeCell ref="A7:J7"/>
    <mergeCell ref="A33:C33"/>
    <mergeCell ref="D33:E33"/>
    <mergeCell ref="F33:G33"/>
    <mergeCell ref="I31:K33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30:C30"/>
    <mergeCell ref="D30:E30"/>
    <mergeCell ref="F30:G30"/>
    <mergeCell ref="I30:K30"/>
    <mergeCell ref="A31:C31"/>
    <mergeCell ref="D31:E31"/>
    <mergeCell ref="F31:G31"/>
    <mergeCell ref="A23:C23"/>
    <mergeCell ref="D23:E23"/>
    <mergeCell ref="F23:G23"/>
    <mergeCell ref="H23:J23"/>
    <mergeCell ref="A26:J26"/>
    <mergeCell ref="A28:J28"/>
    <mergeCell ref="A35:C35"/>
    <mergeCell ref="D35:E35"/>
    <mergeCell ref="F35:G35"/>
    <mergeCell ref="I35:K35"/>
    <mergeCell ref="A36:C36"/>
    <mergeCell ref="D36:E36"/>
    <mergeCell ref="F36:G36"/>
    <mergeCell ref="I36:K36"/>
    <mergeCell ref="A32:C32"/>
    <mergeCell ref="D32:E32"/>
    <mergeCell ref="F32:G32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87:C87"/>
    <mergeCell ref="D87:E87"/>
    <mergeCell ref="F87:G87"/>
    <mergeCell ref="I87:K87"/>
    <mergeCell ref="A88:C88"/>
    <mergeCell ref="D88:E88"/>
    <mergeCell ref="F88:G88"/>
    <mergeCell ref="I88:K88"/>
    <mergeCell ref="A83:K83"/>
    <mergeCell ref="A85:C85"/>
    <mergeCell ref="D85:E85"/>
    <mergeCell ref="F85:G85"/>
    <mergeCell ref="I85:K85"/>
    <mergeCell ref="A86:C86"/>
    <mergeCell ref="D86:E86"/>
    <mergeCell ref="F86:G86"/>
    <mergeCell ref="I86:K86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09:C109"/>
    <mergeCell ref="D109:E109"/>
    <mergeCell ref="F109:G109"/>
    <mergeCell ref="I109:K109"/>
    <mergeCell ref="A112:K112"/>
    <mergeCell ref="A113:K113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22:K122"/>
    <mergeCell ref="A123:K123"/>
    <mergeCell ref="A125:J125"/>
    <mergeCell ref="A126:K126"/>
    <mergeCell ref="A127:K127"/>
    <mergeCell ref="A128:J128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44:K144"/>
    <mergeCell ref="A138:K138"/>
    <mergeCell ref="A139:K139"/>
    <mergeCell ref="A140:K140"/>
    <mergeCell ref="A141:K141"/>
    <mergeCell ref="A142:K142"/>
    <mergeCell ref="A143:K143"/>
    <mergeCell ref="A129:K129"/>
    <mergeCell ref="A130:K130"/>
    <mergeCell ref="A134:K134"/>
    <mergeCell ref="A135:K135"/>
    <mergeCell ref="A136:K136"/>
    <mergeCell ref="A137:K137"/>
  </mergeCells>
  <pageMargins left="0" right="0.31496062992125984" top="0" bottom="0" header="0.31496062992125984" footer="0.31496062992125984"/>
  <pageSetup paperSize="9" scale="68" fitToHeight="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opLeftCell="A7" workbookViewId="0">
      <selection activeCell="A11" sqref="A11:J11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1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1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1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1" x14ac:dyDescent="0.25">
      <c r="A6" s="234" t="s">
        <v>217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1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1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1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1" ht="52.5" customHeight="1" x14ac:dyDescent="0.25">
      <c r="A11" s="236" t="s">
        <v>126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1" ht="27" customHeight="1" x14ac:dyDescent="0.25">
      <c r="A12" s="258" t="s">
        <v>127</v>
      </c>
      <c r="B12" s="259"/>
      <c r="C12" s="259"/>
      <c r="D12" s="259"/>
      <c r="E12" s="259"/>
      <c r="F12" s="259"/>
      <c r="G12" s="259"/>
      <c r="H12" s="259"/>
      <c r="I12" s="259"/>
      <c r="J12" s="260"/>
      <c r="K12" s="59"/>
    </row>
    <row r="13" spans="1:11" ht="15.75" x14ac:dyDescent="0.25">
      <c r="A13" s="245" t="s">
        <v>32</v>
      </c>
      <c r="B13" s="246"/>
      <c r="C13" s="246"/>
      <c r="D13" s="246"/>
      <c r="E13" s="246"/>
      <c r="F13" s="246"/>
      <c r="G13" s="246"/>
      <c r="H13" s="246"/>
      <c r="I13" s="246"/>
      <c r="J13" s="246"/>
    </row>
    <row r="14" spans="1:11" ht="63" customHeight="1" x14ac:dyDescent="0.25">
      <c r="A14" s="258" t="s">
        <v>62</v>
      </c>
      <c r="B14" s="259"/>
      <c r="C14" s="259"/>
      <c r="D14" s="259"/>
      <c r="E14" s="259"/>
      <c r="F14" s="259"/>
      <c r="G14" s="259"/>
      <c r="H14" s="259"/>
      <c r="I14" s="259"/>
      <c r="J14" s="260"/>
    </row>
    <row r="15" spans="1:11" ht="18.75" customHeight="1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6"/>
    </row>
    <row r="16" spans="1:11" ht="15.75" x14ac:dyDescent="0.25">
      <c r="A16" s="232" t="s">
        <v>4</v>
      </c>
      <c r="B16" s="233"/>
      <c r="C16" s="233"/>
      <c r="D16" s="233"/>
      <c r="E16" s="233"/>
      <c r="F16" s="233"/>
      <c r="G16" s="233"/>
      <c r="H16" s="233"/>
      <c r="I16" s="233"/>
      <c r="J16" s="233"/>
    </row>
    <row r="17" spans="1:11" ht="15.75" x14ac:dyDescent="0.25">
      <c r="A17" s="241" t="s">
        <v>102</v>
      </c>
      <c r="B17" s="242"/>
      <c r="C17" s="242"/>
      <c r="D17" s="242"/>
      <c r="E17" s="242"/>
      <c r="F17" s="242"/>
      <c r="G17" s="242"/>
      <c r="H17" s="242"/>
      <c r="I17" s="242"/>
      <c r="J17" s="242"/>
    </row>
    <row r="18" spans="1:11" ht="15.75" x14ac:dyDescent="0.25">
      <c r="A18" s="2"/>
      <c r="B18" s="54"/>
      <c r="C18" s="54"/>
      <c r="D18" s="54"/>
      <c r="E18" s="54"/>
      <c r="F18" s="54"/>
      <c r="G18" s="54"/>
      <c r="H18" s="54"/>
      <c r="I18" s="54"/>
      <c r="J18" s="54"/>
    </row>
    <row r="19" spans="1:11" ht="15.75" x14ac:dyDescent="0.25">
      <c r="A19" s="243"/>
      <c r="B19" s="244"/>
      <c r="C19" s="244"/>
      <c r="D19" s="226" t="s">
        <v>21</v>
      </c>
      <c r="E19" s="226"/>
      <c r="F19" s="226" t="s">
        <v>6</v>
      </c>
      <c r="G19" s="226"/>
      <c r="H19" s="243" t="s">
        <v>14</v>
      </c>
      <c r="I19" s="226"/>
      <c r="J19" s="226"/>
    </row>
    <row r="20" spans="1:11" ht="30" customHeight="1" x14ac:dyDescent="0.25">
      <c r="A20" s="251" t="s">
        <v>7</v>
      </c>
      <c r="B20" s="252"/>
      <c r="C20" s="252"/>
      <c r="D20" s="230">
        <f>5533417.2+826910.4+2640310.4</f>
        <v>9000638</v>
      </c>
      <c r="E20" s="230"/>
      <c r="F20" s="230">
        <f>D20+H20</f>
        <v>8915945</v>
      </c>
      <c r="G20" s="230"/>
      <c r="H20" s="337">
        <v>-84693</v>
      </c>
      <c r="I20" s="334"/>
      <c r="J20" s="334"/>
    </row>
    <row r="21" spans="1:11" x14ac:dyDescent="0.25">
      <c r="A21" s="251" t="s">
        <v>8</v>
      </c>
      <c r="B21" s="252"/>
      <c r="C21" s="252"/>
      <c r="D21" s="230">
        <v>5351582.8</v>
      </c>
      <c r="E21" s="230"/>
      <c r="F21" s="230">
        <f>D21+H21</f>
        <v>5351582.8</v>
      </c>
      <c r="G21" s="230"/>
      <c r="H21" s="334"/>
      <c r="I21" s="334"/>
      <c r="J21" s="334"/>
    </row>
    <row r="22" spans="1:11" ht="15.75" x14ac:dyDescent="0.25">
      <c r="A22" s="251" t="s">
        <v>9</v>
      </c>
      <c r="B22" s="252"/>
      <c r="C22" s="252"/>
      <c r="D22" s="230">
        <v>0</v>
      </c>
      <c r="E22" s="230"/>
      <c r="F22" s="230">
        <f>D22+H22</f>
        <v>0</v>
      </c>
      <c r="G22" s="230"/>
      <c r="H22" s="337"/>
      <c r="I22" s="334"/>
      <c r="J22" s="334"/>
    </row>
    <row r="23" spans="1:11" ht="30" customHeight="1" x14ac:dyDescent="0.25">
      <c r="A23" s="254" t="s">
        <v>10</v>
      </c>
      <c r="B23" s="255"/>
      <c r="C23" s="256"/>
      <c r="D23" s="230">
        <v>861020.2</v>
      </c>
      <c r="E23" s="230"/>
      <c r="F23" s="230">
        <f>D23+H23</f>
        <v>786654</v>
      </c>
      <c r="G23" s="230"/>
      <c r="H23" s="337">
        <v>-74366.2</v>
      </c>
      <c r="I23" s="334"/>
      <c r="J23" s="334"/>
    </row>
    <row r="24" spans="1:11" ht="15.75" x14ac:dyDescent="0.25">
      <c r="A24" s="243" t="s">
        <v>11</v>
      </c>
      <c r="B24" s="257"/>
      <c r="C24" s="257"/>
      <c r="D24" s="247">
        <f>D20+D21+D22+D23</f>
        <v>15213241</v>
      </c>
      <c r="E24" s="247"/>
      <c r="F24" s="247">
        <f>F20+F21+F22+F23</f>
        <v>15054181.800000001</v>
      </c>
      <c r="G24" s="247"/>
      <c r="H24" s="335">
        <f>H20+H21+H22+H23</f>
        <v>-159059.20000000001</v>
      </c>
      <c r="I24" s="336"/>
      <c r="J24" s="336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17"/>
      <c r="B26" s="18"/>
      <c r="C26" s="18"/>
      <c r="D26" s="38"/>
      <c r="E26" s="38"/>
      <c r="F26" s="38"/>
      <c r="G26" s="38"/>
      <c r="H26" s="19"/>
      <c r="I26" s="9"/>
      <c r="J26" s="9"/>
    </row>
    <row r="27" spans="1:11" ht="15.75" x14ac:dyDescent="0.25">
      <c r="A27" s="241" t="s">
        <v>103</v>
      </c>
      <c r="B27" s="242"/>
      <c r="C27" s="242"/>
      <c r="D27" s="242"/>
      <c r="E27" s="242"/>
      <c r="F27" s="242"/>
      <c r="G27" s="242"/>
      <c r="H27" s="242"/>
      <c r="I27" s="242"/>
      <c r="J27" s="242"/>
    </row>
    <row r="28" spans="1:1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11" x14ac:dyDescent="0.25">
      <c r="A29" s="250" t="s">
        <v>12</v>
      </c>
      <c r="B29" s="250"/>
      <c r="C29" s="250"/>
      <c r="D29" s="250"/>
      <c r="E29" s="250"/>
      <c r="F29" s="250"/>
      <c r="G29" s="250"/>
      <c r="H29" s="250"/>
      <c r="I29" s="250"/>
      <c r="J29" s="250"/>
    </row>
    <row r="30" spans="1:11" ht="10.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</row>
    <row r="31" spans="1:11" s="3" customFormat="1" x14ac:dyDescent="0.25">
      <c r="A31" s="225"/>
      <c r="B31" s="225"/>
      <c r="C31" s="225"/>
      <c r="D31" s="226" t="s">
        <v>21</v>
      </c>
      <c r="E31" s="226"/>
      <c r="F31" s="226" t="s">
        <v>6</v>
      </c>
      <c r="G31" s="226"/>
      <c r="H31" s="43" t="s">
        <v>14</v>
      </c>
      <c r="I31" s="227" t="s">
        <v>13</v>
      </c>
      <c r="J31" s="228"/>
      <c r="K31" s="229"/>
    </row>
    <row r="32" spans="1:11" s="3" customFormat="1" ht="49.5" customHeight="1" x14ac:dyDescent="0.25">
      <c r="A32" s="223" t="s">
        <v>15</v>
      </c>
      <c r="B32" s="223"/>
      <c r="C32" s="223"/>
      <c r="D32" s="221">
        <v>3912197.09</v>
      </c>
      <c r="E32" s="222"/>
      <c r="F32" s="221">
        <f t="shared" ref="F32:F38" si="0">D32+H32</f>
        <v>3402075.51</v>
      </c>
      <c r="G32" s="222"/>
      <c r="H32" s="35">
        <v>-510121.58</v>
      </c>
      <c r="I32" s="325" t="s">
        <v>134</v>
      </c>
      <c r="J32" s="326"/>
      <c r="K32" s="327"/>
    </row>
    <row r="33" spans="1:11" s="3" customFormat="1" ht="49.5" customHeight="1" x14ac:dyDescent="0.25">
      <c r="A33" s="216" t="s">
        <v>16</v>
      </c>
      <c r="B33" s="217"/>
      <c r="C33" s="218"/>
      <c r="D33" s="219">
        <v>1181483.53</v>
      </c>
      <c r="E33" s="220"/>
      <c r="F33" s="221">
        <f t="shared" si="0"/>
        <v>1027426.8</v>
      </c>
      <c r="G33" s="222"/>
      <c r="H33" s="35">
        <v>-154056.73000000001</v>
      </c>
      <c r="I33" s="338"/>
      <c r="J33" s="339"/>
      <c r="K33" s="340"/>
    </row>
    <row r="34" spans="1:11" s="3" customFormat="1" ht="33.75" customHeight="1" x14ac:dyDescent="0.25">
      <c r="A34" s="216" t="s">
        <v>100</v>
      </c>
      <c r="B34" s="217"/>
      <c r="C34" s="218"/>
      <c r="D34" s="219">
        <v>7171.05</v>
      </c>
      <c r="E34" s="220"/>
      <c r="F34" s="221">
        <f t="shared" si="0"/>
        <v>7171.05</v>
      </c>
      <c r="G34" s="222"/>
      <c r="H34" s="35"/>
      <c r="I34" s="193"/>
      <c r="J34" s="194"/>
      <c r="K34" s="195"/>
    </row>
    <row r="35" spans="1:11" s="3" customFormat="1" ht="16.5" customHeight="1" x14ac:dyDescent="0.25">
      <c r="A35" s="223" t="s">
        <v>18</v>
      </c>
      <c r="B35" s="223"/>
      <c r="C35" s="223"/>
      <c r="D35" s="221">
        <f>SUM(D36:E38)</f>
        <v>17292</v>
      </c>
      <c r="E35" s="222"/>
      <c r="F35" s="221">
        <f t="shared" si="0"/>
        <v>17292</v>
      </c>
      <c r="G35" s="222"/>
      <c r="H35" s="53">
        <f>SUM(H36:H38)</f>
        <v>0</v>
      </c>
      <c r="I35" s="224"/>
      <c r="J35" s="224"/>
      <c r="K35" s="224"/>
    </row>
    <row r="36" spans="1:11" s="3" customFormat="1" ht="16.5" customHeight="1" x14ac:dyDescent="0.25">
      <c r="A36" s="268" t="s">
        <v>46</v>
      </c>
      <c r="B36" s="269"/>
      <c r="C36" s="270"/>
      <c r="D36" s="196">
        <v>14400</v>
      </c>
      <c r="E36" s="197"/>
      <c r="F36" s="196">
        <f t="shared" si="0"/>
        <v>14400</v>
      </c>
      <c r="G36" s="198"/>
      <c r="H36" s="11"/>
      <c r="I36" s="193"/>
      <c r="J36" s="194"/>
      <c r="K36" s="195"/>
    </row>
    <row r="37" spans="1:11" s="3" customFormat="1" ht="16.5" customHeight="1" x14ac:dyDescent="0.25">
      <c r="A37" s="268" t="s">
        <v>47</v>
      </c>
      <c r="B37" s="269"/>
      <c r="C37" s="270"/>
      <c r="D37" s="196">
        <v>2640</v>
      </c>
      <c r="E37" s="197"/>
      <c r="F37" s="196">
        <f t="shared" si="0"/>
        <v>2640</v>
      </c>
      <c r="G37" s="198"/>
      <c r="H37" s="15"/>
      <c r="I37" s="224"/>
      <c r="J37" s="224"/>
      <c r="K37" s="224"/>
    </row>
    <row r="38" spans="1:11" s="3" customFormat="1" ht="16.5" customHeight="1" x14ac:dyDescent="0.25">
      <c r="A38" s="187" t="s">
        <v>63</v>
      </c>
      <c r="B38" s="266"/>
      <c r="C38" s="267"/>
      <c r="D38" s="196">
        <v>252</v>
      </c>
      <c r="E38" s="197"/>
      <c r="F38" s="196">
        <f t="shared" si="0"/>
        <v>252</v>
      </c>
      <c r="G38" s="198"/>
      <c r="H38" s="11"/>
      <c r="I38" s="193"/>
      <c r="J38" s="194"/>
      <c r="K38" s="195"/>
    </row>
    <row r="39" spans="1:11" s="3" customFormat="1" ht="16.5" customHeight="1" x14ac:dyDescent="0.25">
      <c r="A39" s="216" t="s">
        <v>17</v>
      </c>
      <c r="B39" s="217"/>
      <c r="C39" s="218"/>
      <c r="D39" s="264">
        <f>SUM(D40:E42)</f>
        <v>547845.79999999993</v>
      </c>
      <c r="E39" s="265"/>
      <c r="F39" s="264">
        <f>H39+D39</f>
        <v>547845.79999999993</v>
      </c>
      <c r="G39" s="265"/>
      <c r="H39" s="53">
        <f>SUM(H40:H42)</f>
        <v>0</v>
      </c>
      <c r="I39" s="224"/>
      <c r="J39" s="224"/>
      <c r="K39" s="224"/>
    </row>
    <row r="40" spans="1:11" s="3" customFormat="1" ht="16.5" customHeight="1" x14ac:dyDescent="0.25">
      <c r="A40" s="187" t="s">
        <v>22</v>
      </c>
      <c r="B40" s="188"/>
      <c r="C40" s="189"/>
      <c r="D40" s="196">
        <v>517500</v>
      </c>
      <c r="E40" s="197"/>
      <c r="F40" s="196">
        <f>H40+D40</f>
        <v>517500</v>
      </c>
      <c r="G40" s="198"/>
      <c r="H40" s="30"/>
      <c r="I40" s="199"/>
      <c r="J40" s="200"/>
      <c r="K40" s="201"/>
    </row>
    <row r="41" spans="1:11" s="3" customFormat="1" ht="16.5" customHeight="1" x14ac:dyDescent="0.25">
      <c r="A41" s="187" t="s">
        <v>23</v>
      </c>
      <c r="B41" s="188"/>
      <c r="C41" s="189"/>
      <c r="D41" s="196">
        <v>15835.2</v>
      </c>
      <c r="E41" s="197"/>
      <c r="F41" s="196">
        <f>H41+D41</f>
        <v>15835.2</v>
      </c>
      <c r="G41" s="198"/>
      <c r="H41" s="11"/>
      <c r="I41" s="193"/>
      <c r="J41" s="194"/>
      <c r="K41" s="195"/>
    </row>
    <row r="42" spans="1:11" s="3" customFormat="1" ht="25.5" customHeight="1" x14ac:dyDescent="0.25">
      <c r="A42" s="187" t="s">
        <v>34</v>
      </c>
      <c r="B42" s="188"/>
      <c r="C42" s="189"/>
      <c r="D42" s="196">
        <v>14510.6</v>
      </c>
      <c r="E42" s="197"/>
      <c r="F42" s="196">
        <f>H42+D42</f>
        <v>14510.6</v>
      </c>
      <c r="G42" s="198"/>
      <c r="H42" s="12"/>
      <c r="I42" s="193"/>
      <c r="J42" s="194"/>
      <c r="K42" s="195"/>
    </row>
    <row r="43" spans="1:11" s="3" customFormat="1" ht="35.25" customHeight="1" x14ac:dyDescent="0.25">
      <c r="A43" s="216" t="s">
        <v>19</v>
      </c>
      <c r="B43" s="217"/>
      <c r="C43" s="218"/>
      <c r="D43" s="264">
        <f>SUM(D44:E53)</f>
        <v>317780.34999999998</v>
      </c>
      <c r="E43" s="265"/>
      <c r="F43" s="264">
        <f>D43+H43</f>
        <v>336924.83999999997</v>
      </c>
      <c r="G43" s="265"/>
      <c r="H43" s="53">
        <f>SUM(H45:H53)</f>
        <v>19144.490000000002</v>
      </c>
      <c r="I43" s="261"/>
      <c r="J43" s="262"/>
      <c r="K43" s="263"/>
    </row>
    <row r="44" spans="1:11" s="3" customFormat="1" ht="54" customHeight="1" x14ac:dyDescent="0.25">
      <c r="A44" s="187" t="s">
        <v>93</v>
      </c>
      <c r="B44" s="188"/>
      <c r="C44" s="189"/>
      <c r="D44" s="211">
        <v>35000</v>
      </c>
      <c r="E44" s="212"/>
      <c r="F44" s="196">
        <f t="shared" ref="F44:F53" si="1">D44+H44</f>
        <v>35000</v>
      </c>
      <c r="G44" s="198"/>
      <c r="H44" s="4"/>
      <c r="I44" s="193"/>
      <c r="J44" s="194"/>
      <c r="K44" s="195"/>
    </row>
    <row r="45" spans="1:11" s="3" customFormat="1" ht="91.5" customHeight="1" x14ac:dyDescent="0.25">
      <c r="A45" s="187" t="s">
        <v>64</v>
      </c>
      <c r="B45" s="188"/>
      <c r="C45" s="189"/>
      <c r="D45" s="211">
        <v>42000</v>
      </c>
      <c r="E45" s="212"/>
      <c r="F45" s="196">
        <f t="shared" si="1"/>
        <v>42000</v>
      </c>
      <c r="G45" s="198"/>
      <c r="H45" s="4"/>
      <c r="I45" s="193"/>
      <c r="J45" s="194"/>
      <c r="K45" s="195"/>
    </row>
    <row r="46" spans="1:11" s="3" customFormat="1" ht="28.5" customHeight="1" x14ac:dyDescent="0.25">
      <c r="A46" s="187" t="s">
        <v>24</v>
      </c>
      <c r="B46" s="188"/>
      <c r="C46" s="189"/>
      <c r="D46" s="211">
        <v>6000</v>
      </c>
      <c r="E46" s="212"/>
      <c r="F46" s="196">
        <f t="shared" si="1"/>
        <v>6000</v>
      </c>
      <c r="G46" s="198"/>
      <c r="H46" s="4"/>
      <c r="I46" s="193"/>
      <c r="J46" s="194"/>
      <c r="K46" s="195"/>
    </row>
    <row r="47" spans="1:11" s="3" customFormat="1" ht="114" customHeight="1" x14ac:dyDescent="0.25">
      <c r="A47" s="187" t="s">
        <v>39</v>
      </c>
      <c r="B47" s="188"/>
      <c r="C47" s="189"/>
      <c r="D47" s="211">
        <v>119900.35</v>
      </c>
      <c r="E47" s="212"/>
      <c r="F47" s="196">
        <f t="shared" si="1"/>
        <v>138384.84</v>
      </c>
      <c r="G47" s="198"/>
      <c r="H47" s="15">
        <v>18484.490000000002</v>
      </c>
      <c r="I47" s="315" t="s">
        <v>128</v>
      </c>
      <c r="J47" s="316"/>
      <c r="K47" s="317"/>
    </row>
    <row r="48" spans="1:11" s="3" customFormat="1" ht="16.5" customHeight="1" x14ac:dyDescent="0.25">
      <c r="A48" s="187" t="s">
        <v>42</v>
      </c>
      <c r="B48" s="188"/>
      <c r="C48" s="189"/>
      <c r="D48" s="211">
        <f>1670*42</f>
        <v>70140</v>
      </c>
      <c r="E48" s="212"/>
      <c r="F48" s="196">
        <f t="shared" si="1"/>
        <v>70140</v>
      </c>
      <c r="G48" s="198"/>
      <c r="H48" s="12"/>
      <c r="I48" s="193"/>
      <c r="J48" s="194"/>
      <c r="K48" s="195"/>
    </row>
    <row r="49" spans="1:11" s="3" customFormat="1" ht="54.75" customHeight="1" x14ac:dyDescent="0.25">
      <c r="A49" s="187" t="s">
        <v>61</v>
      </c>
      <c r="B49" s="188"/>
      <c r="C49" s="189"/>
      <c r="D49" s="211">
        <v>11340</v>
      </c>
      <c r="E49" s="212"/>
      <c r="F49" s="196">
        <f t="shared" si="1"/>
        <v>12000</v>
      </c>
      <c r="G49" s="198"/>
      <c r="H49" s="11">
        <v>660</v>
      </c>
      <c r="I49" s="315" t="s">
        <v>129</v>
      </c>
      <c r="J49" s="316"/>
      <c r="K49" s="317"/>
    </row>
    <row r="50" spans="1:11" s="3" customFormat="1" ht="37.5" customHeight="1" x14ac:dyDescent="0.25">
      <c r="A50" s="187" t="s">
        <v>65</v>
      </c>
      <c r="B50" s="188"/>
      <c r="C50" s="189"/>
      <c r="D50" s="211">
        <v>11000</v>
      </c>
      <c r="E50" s="212"/>
      <c r="F50" s="196">
        <f t="shared" si="1"/>
        <v>11000</v>
      </c>
      <c r="G50" s="198"/>
      <c r="H50" s="4"/>
      <c r="I50" s="261"/>
      <c r="J50" s="262"/>
      <c r="K50" s="263"/>
    </row>
    <row r="51" spans="1:11" s="3" customFormat="1" ht="16.5" customHeight="1" x14ac:dyDescent="0.25">
      <c r="A51" s="187" t="s">
        <v>25</v>
      </c>
      <c r="B51" s="188"/>
      <c r="C51" s="189"/>
      <c r="D51" s="211">
        <v>10000</v>
      </c>
      <c r="E51" s="212"/>
      <c r="F51" s="196">
        <f t="shared" si="1"/>
        <v>10000</v>
      </c>
      <c r="G51" s="198"/>
      <c r="H51" s="4"/>
      <c r="I51" s="261"/>
      <c r="J51" s="262"/>
      <c r="K51" s="263"/>
    </row>
    <row r="52" spans="1:11" s="3" customFormat="1" ht="16.5" customHeight="1" x14ac:dyDescent="0.25">
      <c r="A52" s="187" t="s">
        <v>94</v>
      </c>
      <c r="B52" s="188"/>
      <c r="C52" s="189"/>
      <c r="D52" s="211">
        <v>10000</v>
      </c>
      <c r="E52" s="212"/>
      <c r="F52" s="196">
        <f t="shared" si="1"/>
        <v>10000</v>
      </c>
      <c r="G52" s="198"/>
      <c r="H52" s="4"/>
      <c r="I52" s="261"/>
      <c r="J52" s="262"/>
      <c r="K52" s="263"/>
    </row>
    <row r="53" spans="1:11" s="3" customFormat="1" ht="24.75" customHeight="1" x14ac:dyDescent="0.25">
      <c r="A53" s="187" t="s">
        <v>35</v>
      </c>
      <c r="B53" s="271"/>
      <c r="C53" s="272"/>
      <c r="D53" s="211">
        <v>2400</v>
      </c>
      <c r="E53" s="273"/>
      <c r="F53" s="196">
        <f t="shared" si="1"/>
        <v>2400</v>
      </c>
      <c r="G53" s="198"/>
      <c r="H53" s="4"/>
      <c r="I53" s="261"/>
      <c r="J53" s="262"/>
      <c r="K53" s="263"/>
    </row>
    <row r="54" spans="1:11" s="3" customFormat="1" ht="16.5" customHeight="1" x14ac:dyDescent="0.25">
      <c r="A54" s="216" t="s">
        <v>20</v>
      </c>
      <c r="B54" s="217"/>
      <c r="C54" s="218"/>
      <c r="D54" s="264">
        <f>SUM(D55:E69)</f>
        <v>2633771.35</v>
      </c>
      <c r="E54" s="265"/>
      <c r="F54" s="264">
        <f>SUM(F55:G69)</f>
        <v>3123557.24</v>
      </c>
      <c r="G54" s="265"/>
      <c r="H54" s="55">
        <f>SUM(H55:H69)</f>
        <v>489785.89</v>
      </c>
      <c r="I54" s="224"/>
      <c r="J54" s="224"/>
      <c r="K54" s="224"/>
    </row>
    <row r="55" spans="1:11" s="3" customFormat="1" ht="54.75" customHeight="1" x14ac:dyDescent="0.25">
      <c r="A55" s="187" t="s">
        <v>66</v>
      </c>
      <c r="B55" s="188"/>
      <c r="C55" s="189"/>
      <c r="D55" s="190">
        <v>22072.75</v>
      </c>
      <c r="E55" s="191"/>
      <c r="F55" s="190">
        <f t="shared" ref="F55:F77" si="2">D55+H55</f>
        <v>22713.599999999999</v>
      </c>
      <c r="G55" s="192"/>
      <c r="H55" s="16">
        <v>640.85</v>
      </c>
      <c r="I55" s="315" t="s">
        <v>129</v>
      </c>
      <c r="J55" s="316"/>
      <c r="K55" s="317"/>
    </row>
    <row r="56" spans="1:11" s="3" customFormat="1" ht="50.25" customHeight="1" x14ac:dyDescent="0.25">
      <c r="A56" s="187" t="s">
        <v>36</v>
      </c>
      <c r="B56" s="188"/>
      <c r="C56" s="189"/>
      <c r="D56" s="190">
        <v>17193</v>
      </c>
      <c r="E56" s="191"/>
      <c r="F56" s="190">
        <f t="shared" si="2"/>
        <v>18389.64</v>
      </c>
      <c r="G56" s="192"/>
      <c r="H56" s="16">
        <v>1196.6400000000001</v>
      </c>
      <c r="I56" s="315" t="s">
        <v>129</v>
      </c>
      <c r="J56" s="316"/>
      <c r="K56" s="317"/>
    </row>
    <row r="57" spans="1:11" s="3" customFormat="1" ht="63" customHeight="1" x14ac:dyDescent="0.25">
      <c r="A57" s="187" t="s">
        <v>56</v>
      </c>
      <c r="B57" s="188"/>
      <c r="C57" s="189"/>
      <c r="D57" s="190">
        <v>25000</v>
      </c>
      <c r="E57" s="191"/>
      <c r="F57" s="190">
        <f t="shared" si="2"/>
        <v>25000</v>
      </c>
      <c r="G57" s="192"/>
      <c r="H57" s="60"/>
      <c r="I57" s="199"/>
      <c r="J57" s="200"/>
      <c r="K57" s="201"/>
    </row>
    <row r="58" spans="1:11" s="3" customFormat="1" ht="29.25" customHeight="1" x14ac:dyDescent="0.25">
      <c r="A58" s="187" t="s">
        <v>67</v>
      </c>
      <c r="B58" s="188"/>
      <c r="C58" s="189"/>
      <c r="D58" s="190">
        <v>35385.599999999999</v>
      </c>
      <c r="E58" s="191"/>
      <c r="F58" s="190">
        <f t="shared" si="2"/>
        <v>35385.599999999999</v>
      </c>
      <c r="G58" s="192"/>
      <c r="H58" s="22"/>
      <c r="I58" s="193"/>
      <c r="J58" s="194"/>
      <c r="K58" s="195"/>
    </row>
    <row r="59" spans="1:11" s="3" customFormat="1" ht="16.5" customHeight="1" x14ac:dyDescent="0.25">
      <c r="A59" s="187" t="s">
        <v>57</v>
      </c>
      <c r="B59" s="188"/>
      <c r="C59" s="189"/>
      <c r="D59" s="190">
        <v>300000</v>
      </c>
      <c r="E59" s="191"/>
      <c r="F59" s="190">
        <f t="shared" si="2"/>
        <v>300000</v>
      </c>
      <c r="G59" s="192"/>
      <c r="H59" s="22"/>
      <c r="I59" s="193"/>
      <c r="J59" s="194"/>
      <c r="K59" s="195"/>
    </row>
    <row r="60" spans="1:11" s="3" customFormat="1" ht="16.5" customHeight="1" x14ac:dyDescent="0.25">
      <c r="A60" s="187" t="s">
        <v>68</v>
      </c>
      <c r="B60" s="188"/>
      <c r="C60" s="189"/>
      <c r="D60" s="190">
        <v>4000</v>
      </c>
      <c r="E60" s="191"/>
      <c r="F60" s="190">
        <f t="shared" si="2"/>
        <v>4000</v>
      </c>
      <c r="G60" s="192"/>
      <c r="H60" s="22"/>
      <c r="I60" s="193"/>
      <c r="J60" s="194"/>
      <c r="K60" s="195"/>
    </row>
    <row r="61" spans="1:11" s="3" customFormat="1" ht="16.5" customHeight="1" x14ac:dyDescent="0.25">
      <c r="A61" s="187" t="s">
        <v>95</v>
      </c>
      <c r="B61" s="188"/>
      <c r="C61" s="189"/>
      <c r="D61" s="190">
        <v>18900</v>
      </c>
      <c r="E61" s="191"/>
      <c r="F61" s="190">
        <f t="shared" si="2"/>
        <v>18900</v>
      </c>
      <c r="G61" s="192"/>
      <c r="H61" s="22"/>
      <c r="I61" s="193"/>
      <c r="J61" s="194"/>
      <c r="K61" s="195"/>
    </row>
    <row r="62" spans="1:11" s="3" customFormat="1" ht="53.25" customHeight="1" x14ac:dyDescent="0.25">
      <c r="A62" s="187" t="s">
        <v>69</v>
      </c>
      <c r="B62" s="188"/>
      <c r="C62" s="189"/>
      <c r="D62" s="190">
        <v>44740</v>
      </c>
      <c r="E62" s="191"/>
      <c r="F62" s="190">
        <f t="shared" si="2"/>
        <v>45740</v>
      </c>
      <c r="G62" s="192"/>
      <c r="H62" s="16">
        <v>1000</v>
      </c>
      <c r="I62" s="315" t="s">
        <v>129</v>
      </c>
      <c r="J62" s="316"/>
      <c r="K62" s="317"/>
    </row>
    <row r="63" spans="1:11" s="3" customFormat="1" ht="48" customHeight="1" x14ac:dyDescent="0.25">
      <c r="A63" s="187" t="s">
        <v>104</v>
      </c>
      <c r="B63" s="188"/>
      <c r="C63" s="189"/>
      <c r="D63" s="190"/>
      <c r="E63" s="191"/>
      <c r="F63" s="190">
        <f t="shared" ref="F63" si="3">D63+H63</f>
        <v>17458</v>
      </c>
      <c r="G63" s="192"/>
      <c r="H63" s="16">
        <v>17458</v>
      </c>
      <c r="I63" s="193" t="s">
        <v>115</v>
      </c>
      <c r="J63" s="194"/>
      <c r="K63" s="195"/>
    </row>
    <row r="64" spans="1:11" s="3" customFormat="1" ht="25.5" customHeight="1" x14ac:dyDescent="0.25">
      <c r="A64" s="187" t="s">
        <v>70</v>
      </c>
      <c r="B64" s="188"/>
      <c r="C64" s="189"/>
      <c r="D64" s="190">
        <v>5000</v>
      </c>
      <c r="E64" s="191"/>
      <c r="F64" s="190">
        <f t="shared" si="2"/>
        <v>5000</v>
      </c>
      <c r="G64" s="192"/>
      <c r="H64" s="22"/>
      <c r="I64" s="193"/>
      <c r="J64" s="194"/>
      <c r="K64" s="195"/>
    </row>
    <row r="65" spans="1:11" s="3" customFormat="1" ht="51" customHeight="1" x14ac:dyDescent="0.25">
      <c r="A65" s="187" t="s">
        <v>71</v>
      </c>
      <c r="B65" s="188"/>
      <c r="C65" s="189"/>
      <c r="D65" s="190">
        <v>20800</v>
      </c>
      <c r="E65" s="191"/>
      <c r="F65" s="190">
        <f t="shared" si="2"/>
        <v>29500</v>
      </c>
      <c r="G65" s="192"/>
      <c r="H65" s="16">
        <v>8700</v>
      </c>
      <c r="I65" s="315" t="s">
        <v>129</v>
      </c>
      <c r="J65" s="316"/>
      <c r="K65" s="317"/>
    </row>
    <row r="66" spans="1:11" s="3" customFormat="1" ht="64.5" customHeight="1" x14ac:dyDescent="0.25">
      <c r="A66" s="187" t="s">
        <v>72</v>
      </c>
      <c r="B66" s="188"/>
      <c r="C66" s="189"/>
      <c r="D66" s="190">
        <v>40000</v>
      </c>
      <c r="E66" s="191"/>
      <c r="F66" s="190">
        <f t="shared" si="2"/>
        <v>19464</v>
      </c>
      <c r="G66" s="192"/>
      <c r="H66" s="16">
        <v>-20536</v>
      </c>
      <c r="I66" s="315" t="s">
        <v>130</v>
      </c>
      <c r="J66" s="316"/>
      <c r="K66" s="317"/>
    </row>
    <row r="67" spans="1:11" s="3" customFormat="1" ht="49.5" customHeight="1" x14ac:dyDescent="0.25">
      <c r="A67" s="187" t="s">
        <v>73</v>
      </c>
      <c r="B67" s="188"/>
      <c r="C67" s="189"/>
      <c r="D67" s="190">
        <v>5000</v>
      </c>
      <c r="E67" s="191"/>
      <c r="F67" s="190">
        <f t="shared" si="2"/>
        <v>0</v>
      </c>
      <c r="G67" s="192"/>
      <c r="H67" s="16">
        <v>-5000</v>
      </c>
      <c r="I67" s="193" t="s">
        <v>116</v>
      </c>
      <c r="J67" s="194"/>
      <c r="K67" s="195"/>
    </row>
    <row r="68" spans="1:11" s="3" customFormat="1" ht="68.25" customHeight="1" x14ac:dyDescent="0.25">
      <c r="A68" s="187" t="s">
        <v>74</v>
      </c>
      <c r="B68" s="188"/>
      <c r="C68" s="189"/>
      <c r="D68" s="190">
        <v>120000</v>
      </c>
      <c r="E68" s="191"/>
      <c r="F68" s="190">
        <f t="shared" si="2"/>
        <v>97286.399999999994</v>
      </c>
      <c r="G68" s="192"/>
      <c r="H68" s="16">
        <v>-22713.599999999999</v>
      </c>
      <c r="I68" s="193" t="s">
        <v>135</v>
      </c>
      <c r="J68" s="194"/>
      <c r="K68" s="195"/>
    </row>
    <row r="69" spans="1:11" s="3" customFormat="1" ht="57" customHeight="1" x14ac:dyDescent="0.25">
      <c r="A69" s="187" t="s">
        <v>119</v>
      </c>
      <c r="B69" s="188"/>
      <c r="C69" s="189"/>
      <c r="D69" s="190">
        <f>820260+1155420</f>
        <v>1975680</v>
      </c>
      <c r="E69" s="191"/>
      <c r="F69" s="190">
        <f t="shared" si="2"/>
        <v>2484720</v>
      </c>
      <c r="G69" s="192"/>
      <c r="H69" s="16">
        <v>509040</v>
      </c>
      <c r="I69" s="261" t="s">
        <v>125</v>
      </c>
      <c r="J69" s="262"/>
      <c r="K69" s="263"/>
    </row>
    <row r="70" spans="1:11" ht="16.5" customHeight="1" x14ac:dyDescent="0.25">
      <c r="A70" s="216" t="s">
        <v>33</v>
      </c>
      <c r="B70" s="217"/>
      <c r="C70" s="218"/>
      <c r="D70" s="221">
        <f>D71</f>
        <v>0</v>
      </c>
      <c r="E70" s="222"/>
      <c r="F70" s="221">
        <f t="shared" si="2"/>
        <v>7000</v>
      </c>
      <c r="G70" s="222"/>
      <c r="H70" s="53">
        <f>SUM(H71:H71)</f>
        <v>7000</v>
      </c>
      <c r="I70" s="225"/>
      <c r="J70" s="225"/>
      <c r="K70" s="225"/>
    </row>
    <row r="71" spans="1:11" s="3" customFormat="1" ht="63.75" customHeight="1" x14ac:dyDescent="0.25">
      <c r="A71" s="187" t="s">
        <v>105</v>
      </c>
      <c r="B71" s="188"/>
      <c r="C71" s="189"/>
      <c r="D71" s="196"/>
      <c r="E71" s="197"/>
      <c r="F71" s="196">
        <f t="shared" si="2"/>
        <v>7000</v>
      </c>
      <c r="G71" s="270"/>
      <c r="H71" s="66">
        <v>7000</v>
      </c>
      <c r="I71" s="315" t="s">
        <v>136</v>
      </c>
      <c r="J71" s="316"/>
      <c r="K71" s="317"/>
    </row>
    <row r="72" spans="1:11" s="33" customFormat="1" ht="50.25" customHeight="1" x14ac:dyDescent="0.25">
      <c r="A72" s="202" t="s">
        <v>37</v>
      </c>
      <c r="B72" s="203"/>
      <c r="C72" s="204"/>
      <c r="D72" s="205">
        <v>6650.4</v>
      </c>
      <c r="E72" s="206"/>
      <c r="F72" s="205">
        <f t="shared" si="2"/>
        <v>10055.689999999999</v>
      </c>
      <c r="G72" s="207"/>
      <c r="H72" s="35">
        <v>3405.29</v>
      </c>
      <c r="I72" s="315" t="s">
        <v>131</v>
      </c>
      <c r="J72" s="316"/>
      <c r="K72" s="317"/>
    </row>
    <row r="73" spans="1:11" s="33" customFormat="1" ht="32.25" customHeight="1" x14ac:dyDescent="0.25">
      <c r="A73" s="202" t="s">
        <v>44</v>
      </c>
      <c r="B73" s="208"/>
      <c r="C73" s="209"/>
      <c r="D73" s="205">
        <f>SUM(D74:E77)</f>
        <v>310795</v>
      </c>
      <c r="E73" s="210"/>
      <c r="F73" s="205">
        <f t="shared" si="2"/>
        <v>310795</v>
      </c>
      <c r="G73" s="207"/>
      <c r="H73" s="35">
        <f>H76</f>
        <v>0</v>
      </c>
      <c r="I73" s="278"/>
      <c r="J73" s="279"/>
      <c r="K73" s="280"/>
    </row>
    <row r="74" spans="1:11" s="3" customFormat="1" ht="16.5" customHeight="1" x14ac:dyDescent="0.25">
      <c r="A74" s="187" t="s">
        <v>40</v>
      </c>
      <c r="B74" s="188"/>
      <c r="C74" s="189"/>
      <c r="D74" s="196">
        <v>1600</v>
      </c>
      <c r="E74" s="197"/>
      <c r="F74" s="196">
        <f t="shared" si="2"/>
        <v>1600</v>
      </c>
      <c r="G74" s="198"/>
      <c r="H74" s="13"/>
      <c r="I74" s="199"/>
      <c r="J74" s="200"/>
      <c r="K74" s="201"/>
    </row>
    <row r="75" spans="1:11" s="3" customFormat="1" ht="16.5" customHeight="1" x14ac:dyDescent="0.25">
      <c r="A75" s="187" t="s">
        <v>41</v>
      </c>
      <c r="B75" s="188"/>
      <c r="C75" s="189"/>
      <c r="D75" s="196">
        <v>3120</v>
      </c>
      <c r="E75" s="197"/>
      <c r="F75" s="196">
        <f t="shared" si="2"/>
        <v>3120</v>
      </c>
      <c r="G75" s="198"/>
      <c r="H75" s="13"/>
      <c r="I75" s="199"/>
      <c r="J75" s="200"/>
      <c r="K75" s="201"/>
    </row>
    <row r="76" spans="1:11" s="3" customFormat="1" ht="16.5" customHeight="1" x14ac:dyDescent="0.25">
      <c r="A76" s="187" t="s">
        <v>48</v>
      </c>
      <c r="B76" s="188"/>
      <c r="C76" s="189"/>
      <c r="D76" s="196">
        <v>6075</v>
      </c>
      <c r="E76" s="197"/>
      <c r="F76" s="196">
        <f t="shared" si="2"/>
        <v>6075</v>
      </c>
      <c r="G76" s="198"/>
      <c r="H76" s="11"/>
      <c r="I76" s="193"/>
      <c r="J76" s="194"/>
      <c r="K76" s="195"/>
    </row>
    <row r="77" spans="1:11" s="3" customFormat="1" ht="16.5" customHeight="1" x14ac:dyDescent="0.25">
      <c r="A77" s="187" t="s">
        <v>96</v>
      </c>
      <c r="B77" s="188"/>
      <c r="C77" s="189"/>
      <c r="D77" s="196">
        <v>300000</v>
      </c>
      <c r="E77" s="197"/>
      <c r="F77" s="196">
        <f t="shared" si="2"/>
        <v>300000</v>
      </c>
      <c r="G77" s="198"/>
      <c r="H77" s="11"/>
      <c r="I77" s="281"/>
      <c r="J77" s="282"/>
      <c r="K77" s="283"/>
    </row>
    <row r="78" spans="1:11" s="33" customFormat="1" ht="27" customHeight="1" x14ac:dyDescent="0.25">
      <c r="A78" s="202" t="s">
        <v>43</v>
      </c>
      <c r="B78" s="203"/>
      <c r="C78" s="204"/>
      <c r="D78" s="221">
        <f>SUM(D79:E80)</f>
        <v>22320</v>
      </c>
      <c r="E78" s="222"/>
      <c r="F78" s="221">
        <f>SUM(F79:G80)</f>
        <v>22320</v>
      </c>
      <c r="G78" s="222"/>
      <c r="H78" s="35">
        <f>SUM(H79:H80)</f>
        <v>0</v>
      </c>
      <c r="I78" s="193"/>
      <c r="J78" s="194"/>
      <c r="K78" s="195"/>
    </row>
    <row r="79" spans="1:11" s="3" customFormat="1" ht="16.5" customHeight="1" x14ac:dyDescent="0.25">
      <c r="A79" s="187" t="s">
        <v>53</v>
      </c>
      <c r="B79" s="188"/>
      <c r="C79" s="189"/>
      <c r="D79" s="196">
        <v>18000</v>
      </c>
      <c r="E79" s="197"/>
      <c r="F79" s="196">
        <f>D79+H79</f>
        <v>18000</v>
      </c>
      <c r="G79" s="198"/>
      <c r="H79" s="11"/>
      <c r="I79" s="193"/>
      <c r="J79" s="194"/>
      <c r="K79" s="195"/>
    </row>
    <row r="80" spans="1:11" s="3" customFormat="1" ht="16.5" customHeight="1" x14ac:dyDescent="0.25">
      <c r="A80" s="187" t="s">
        <v>54</v>
      </c>
      <c r="B80" s="188"/>
      <c r="C80" s="189"/>
      <c r="D80" s="196">
        <v>4320</v>
      </c>
      <c r="E80" s="197"/>
      <c r="F80" s="196">
        <f>D80+H80</f>
        <v>4320</v>
      </c>
      <c r="G80" s="198"/>
      <c r="H80" s="11"/>
      <c r="I80" s="193"/>
      <c r="J80" s="194"/>
      <c r="K80" s="195"/>
    </row>
    <row r="81" spans="1:11" s="33" customFormat="1" ht="34.5" customHeight="1" x14ac:dyDescent="0.25">
      <c r="A81" s="202" t="s">
        <v>38</v>
      </c>
      <c r="B81" s="203"/>
      <c r="C81" s="204"/>
      <c r="D81" s="221">
        <f>SUM(D82:E83)</f>
        <v>43331.43</v>
      </c>
      <c r="E81" s="222"/>
      <c r="F81" s="221">
        <f>D81+H81</f>
        <v>58226.07</v>
      </c>
      <c r="G81" s="222"/>
      <c r="H81" s="61">
        <f>H82+H83</f>
        <v>14894.64</v>
      </c>
      <c r="I81" s="193"/>
      <c r="J81" s="194"/>
      <c r="K81" s="195"/>
    </row>
    <row r="82" spans="1:11" s="3" customFormat="1" ht="95.25" customHeight="1" x14ac:dyDescent="0.25">
      <c r="A82" s="187" t="s">
        <v>76</v>
      </c>
      <c r="B82" s="188"/>
      <c r="C82" s="189"/>
      <c r="D82" s="196">
        <f>6167.53+17570.4</f>
        <v>23737.93</v>
      </c>
      <c r="E82" s="197"/>
      <c r="F82" s="196">
        <f>D82+H82</f>
        <v>18337.93</v>
      </c>
      <c r="G82" s="198"/>
      <c r="H82" s="11">
        <v>-5400</v>
      </c>
      <c r="I82" s="315" t="s">
        <v>132</v>
      </c>
      <c r="J82" s="316"/>
      <c r="K82" s="317"/>
    </row>
    <row r="83" spans="1:11" s="3" customFormat="1" ht="94.5" customHeight="1" x14ac:dyDescent="0.25">
      <c r="A83" s="187" t="s">
        <v>77</v>
      </c>
      <c r="B83" s="188"/>
      <c r="C83" s="189"/>
      <c r="D83" s="196">
        <f>7380+12213.5</f>
        <v>19593.5</v>
      </c>
      <c r="E83" s="197"/>
      <c r="F83" s="196">
        <f t="shared" ref="F83:F89" si="4">D83+H83</f>
        <v>39888.14</v>
      </c>
      <c r="G83" s="198"/>
      <c r="H83" s="15">
        <v>20294.64</v>
      </c>
      <c r="I83" s="315" t="s">
        <v>133</v>
      </c>
      <c r="J83" s="316"/>
      <c r="K83" s="317"/>
    </row>
    <row r="84" spans="1:11" s="36" customFormat="1" ht="39" customHeight="1" x14ac:dyDescent="0.25">
      <c r="A84" s="318" t="s">
        <v>45</v>
      </c>
      <c r="B84" s="319"/>
      <c r="C84" s="320"/>
      <c r="D84" s="321"/>
      <c r="E84" s="322"/>
      <c r="F84" s="321">
        <f t="shared" si="4"/>
        <v>45255</v>
      </c>
      <c r="G84" s="322"/>
      <c r="H84" s="62">
        <f>H85+H86+H87+H88+H89</f>
        <v>45255</v>
      </c>
      <c r="I84" s="305"/>
      <c r="J84" s="306"/>
      <c r="K84" s="307"/>
    </row>
    <row r="85" spans="1:11" s="36" customFormat="1" ht="16.5" customHeight="1" x14ac:dyDescent="0.25">
      <c r="A85" s="308" t="s">
        <v>106</v>
      </c>
      <c r="B85" s="309"/>
      <c r="C85" s="310"/>
      <c r="D85" s="211"/>
      <c r="E85" s="212"/>
      <c r="F85" s="211">
        <f t="shared" si="4"/>
        <v>12900</v>
      </c>
      <c r="G85" s="212"/>
      <c r="H85" s="11">
        <v>12900</v>
      </c>
      <c r="I85" s="325" t="s">
        <v>118</v>
      </c>
      <c r="J85" s="326"/>
      <c r="K85" s="327"/>
    </row>
    <row r="86" spans="1:11" s="36" customFormat="1" ht="16.5" customHeight="1" x14ac:dyDescent="0.25">
      <c r="A86" s="308" t="s">
        <v>107</v>
      </c>
      <c r="B86" s="313"/>
      <c r="C86" s="314"/>
      <c r="D86" s="211"/>
      <c r="E86" s="212"/>
      <c r="F86" s="211">
        <f t="shared" si="4"/>
        <v>10560</v>
      </c>
      <c r="G86" s="212"/>
      <c r="H86" s="11">
        <v>10560</v>
      </c>
      <c r="I86" s="341"/>
      <c r="J86" s="342"/>
      <c r="K86" s="343"/>
    </row>
    <row r="87" spans="1:11" s="36" customFormat="1" ht="16.5" customHeight="1" x14ac:dyDescent="0.25">
      <c r="A87" s="308" t="s">
        <v>108</v>
      </c>
      <c r="B87" s="309"/>
      <c r="C87" s="310"/>
      <c r="D87" s="211"/>
      <c r="E87" s="212"/>
      <c r="F87" s="211">
        <f t="shared" si="4"/>
        <v>14080</v>
      </c>
      <c r="G87" s="212"/>
      <c r="H87" s="11">
        <v>14080</v>
      </c>
      <c r="I87" s="341"/>
      <c r="J87" s="342"/>
      <c r="K87" s="343"/>
    </row>
    <row r="88" spans="1:11" s="36" customFormat="1" ht="16.5" customHeight="1" x14ac:dyDescent="0.25">
      <c r="A88" s="308" t="s">
        <v>109</v>
      </c>
      <c r="B88" s="309"/>
      <c r="C88" s="310"/>
      <c r="D88" s="211"/>
      <c r="E88" s="212"/>
      <c r="F88" s="211">
        <f t="shared" si="4"/>
        <v>7040</v>
      </c>
      <c r="G88" s="212"/>
      <c r="H88" s="11">
        <v>7040</v>
      </c>
      <c r="I88" s="341"/>
      <c r="J88" s="342"/>
      <c r="K88" s="343"/>
    </row>
    <row r="89" spans="1:11" s="36" customFormat="1" ht="16.5" customHeight="1" x14ac:dyDescent="0.25">
      <c r="A89" s="308" t="s">
        <v>110</v>
      </c>
      <c r="B89" s="309"/>
      <c r="C89" s="310"/>
      <c r="D89" s="211"/>
      <c r="E89" s="212"/>
      <c r="F89" s="211">
        <f t="shared" si="4"/>
        <v>675</v>
      </c>
      <c r="G89" s="212"/>
      <c r="H89" s="11">
        <v>675</v>
      </c>
      <c r="I89" s="338"/>
      <c r="J89" s="339"/>
      <c r="K89" s="340"/>
    </row>
    <row r="90" spans="1:11" s="3" customFormat="1" x14ac:dyDescent="0.25">
      <c r="A90" s="299" t="s">
        <v>11</v>
      </c>
      <c r="B90" s="299"/>
      <c r="C90" s="299"/>
      <c r="D90" s="300">
        <f>D32+D33+D34+D35+D39+D43+D54+D72+D73+D78+D81</f>
        <v>9000638</v>
      </c>
      <c r="E90" s="301"/>
      <c r="F90" s="300">
        <f>F32+F33+F34+F35+F39+F43+F54+F70+F72+F73+F78+F81+F84</f>
        <v>8915944.9999999981</v>
      </c>
      <c r="G90" s="301"/>
      <c r="H90" s="56">
        <f>H32+H33+H34+H35+H39+H43+H54+H70+H72+H73+H78+H81+H84</f>
        <v>-84693.000000000044</v>
      </c>
      <c r="I90" s="225"/>
      <c r="J90" s="225"/>
      <c r="K90" s="225"/>
    </row>
    <row r="91" spans="1:11" s="3" customFormat="1" x14ac:dyDescent="0.25">
      <c r="A91" s="8"/>
      <c r="B91" s="8"/>
      <c r="C91" s="8"/>
      <c r="D91" s="9"/>
      <c r="E91" s="9"/>
      <c r="F91" s="9"/>
      <c r="G91" s="9"/>
      <c r="H91" s="9"/>
      <c r="I91" s="10"/>
      <c r="J91" s="10"/>
      <c r="K91" s="10"/>
    </row>
    <row r="92" spans="1:11" s="3" customFormat="1" x14ac:dyDescent="0.25">
      <c r="A92" s="8"/>
      <c r="B92" s="8"/>
      <c r="C92" s="8"/>
      <c r="D92" s="9"/>
      <c r="E92" s="9"/>
      <c r="F92" s="9"/>
      <c r="G92" s="9"/>
      <c r="H92" s="9"/>
      <c r="I92" s="10"/>
      <c r="J92" s="10"/>
      <c r="K92" s="10"/>
    </row>
    <row r="93" spans="1:11" s="3" customFormat="1" x14ac:dyDescent="0.25">
      <c r="A93" s="8"/>
      <c r="B93" s="8"/>
      <c r="C93" s="8"/>
      <c r="D93" s="9"/>
      <c r="E93" s="9"/>
      <c r="F93" s="9"/>
      <c r="G93" s="9"/>
      <c r="H93" s="9"/>
      <c r="I93" s="10"/>
      <c r="J93" s="10"/>
      <c r="K93" s="10"/>
    </row>
    <row r="94" spans="1:11" ht="16.5" customHeight="1" x14ac:dyDescent="0.25">
      <c r="A94" s="277" t="s">
        <v>58</v>
      </c>
      <c r="B94" s="277"/>
      <c r="C94" s="277"/>
      <c r="D94" s="277"/>
      <c r="E94" s="277"/>
      <c r="F94" s="277"/>
      <c r="G94" s="277"/>
      <c r="H94" s="277"/>
      <c r="I94" s="277"/>
      <c r="J94" s="277"/>
      <c r="K94" s="277"/>
    </row>
    <row r="96" spans="1:11" x14ac:dyDescent="0.25">
      <c r="A96" s="225"/>
      <c r="B96" s="225"/>
      <c r="C96" s="225"/>
      <c r="D96" s="226" t="s">
        <v>5</v>
      </c>
      <c r="E96" s="226"/>
      <c r="F96" s="226" t="s">
        <v>6</v>
      </c>
      <c r="G96" s="226"/>
      <c r="H96" s="50" t="s">
        <v>14</v>
      </c>
      <c r="I96" s="227" t="s">
        <v>13</v>
      </c>
      <c r="J96" s="228"/>
      <c r="K96" s="229"/>
    </row>
    <row r="97" spans="1:11" ht="21" customHeight="1" x14ac:dyDescent="0.25">
      <c r="A97" s="312" t="s">
        <v>15</v>
      </c>
      <c r="B97" s="312"/>
      <c r="C97" s="312"/>
      <c r="D97" s="221">
        <v>439027</v>
      </c>
      <c r="E97" s="222"/>
      <c r="F97" s="221">
        <f>D97+H97</f>
        <v>413216.62</v>
      </c>
      <c r="G97" s="222"/>
      <c r="H97" s="57">
        <v>-25810.38</v>
      </c>
      <c r="I97" s="325" t="s">
        <v>111</v>
      </c>
      <c r="J97" s="326"/>
      <c r="K97" s="327"/>
    </row>
    <row r="98" spans="1:11" ht="28.5" customHeight="1" x14ac:dyDescent="0.25">
      <c r="A98" s="286" t="s">
        <v>16</v>
      </c>
      <c r="B98" s="287"/>
      <c r="C98" s="288"/>
      <c r="D98" s="221">
        <v>132586.15</v>
      </c>
      <c r="E98" s="222"/>
      <c r="F98" s="221">
        <f>D98+H98</f>
        <v>124791.42</v>
      </c>
      <c r="G98" s="222"/>
      <c r="H98" s="57">
        <v>-7794.73</v>
      </c>
      <c r="I98" s="338"/>
      <c r="J98" s="339"/>
      <c r="K98" s="340"/>
    </row>
    <row r="99" spans="1:11" ht="27.75" customHeight="1" x14ac:dyDescent="0.25">
      <c r="A99" s="216" t="s">
        <v>27</v>
      </c>
      <c r="B99" s="217"/>
      <c r="C99" s="218"/>
      <c r="D99" s="221">
        <f>SUM(D100:E101)</f>
        <v>27710.95</v>
      </c>
      <c r="E99" s="323"/>
      <c r="F99" s="221">
        <f t="shared" ref="F99" si="5">D99+H99</f>
        <v>25479.96</v>
      </c>
      <c r="G99" s="324"/>
      <c r="H99" s="52">
        <f>SUM(H100:H100)</f>
        <v>-2230.9899999999998</v>
      </c>
      <c r="I99" s="199"/>
      <c r="J99" s="200"/>
      <c r="K99" s="201"/>
    </row>
    <row r="100" spans="1:11" ht="57" customHeight="1" x14ac:dyDescent="0.25">
      <c r="A100" s="187" t="s">
        <v>55</v>
      </c>
      <c r="B100" s="188"/>
      <c r="C100" s="189"/>
      <c r="D100" s="196">
        <v>25830.61</v>
      </c>
      <c r="E100" s="197"/>
      <c r="F100" s="196">
        <f>D100+H100</f>
        <v>23599.620000000003</v>
      </c>
      <c r="G100" s="197"/>
      <c r="H100" s="64">
        <v>-2230.9899999999998</v>
      </c>
      <c r="I100" s="193" t="s">
        <v>111</v>
      </c>
      <c r="J100" s="194"/>
      <c r="K100" s="195"/>
    </row>
    <row r="101" spans="1:11" ht="16.5" customHeight="1" x14ac:dyDescent="0.25">
      <c r="A101" s="187" t="s">
        <v>26</v>
      </c>
      <c r="B101" s="188"/>
      <c r="C101" s="189"/>
      <c r="D101" s="196">
        <v>1880.34</v>
      </c>
      <c r="E101" s="197"/>
      <c r="F101" s="196">
        <v>1880.34</v>
      </c>
      <c r="G101" s="197"/>
      <c r="H101" s="64"/>
      <c r="I101" s="193"/>
      <c r="J101" s="194"/>
      <c r="K101" s="195"/>
    </row>
    <row r="102" spans="1:11" ht="35.25" customHeight="1" x14ac:dyDescent="0.25">
      <c r="A102" s="216" t="s">
        <v>28</v>
      </c>
      <c r="B102" s="217"/>
      <c r="C102" s="218"/>
      <c r="D102" s="221">
        <v>60000</v>
      </c>
      <c r="E102" s="222"/>
      <c r="F102" s="221">
        <f>D102+H102</f>
        <v>60000</v>
      </c>
      <c r="G102" s="222"/>
      <c r="H102" s="57"/>
      <c r="I102" s="193"/>
      <c r="J102" s="194"/>
      <c r="K102" s="195"/>
    </row>
    <row r="103" spans="1:11" ht="16.5" customHeight="1" x14ac:dyDescent="0.25">
      <c r="A103" s="216" t="s">
        <v>20</v>
      </c>
      <c r="B103" s="217"/>
      <c r="C103" s="218"/>
      <c r="D103" s="221">
        <f>SUM(D104:E105)</f>
        <v>120690</v>
      </c>
      <c r="E103" s="222"/>
      <c r="F103" s="221">
        <f t="shared" ref="F103:F108" si="6">D103+H103</f>
        <v>152666</v>
      </c>
      <c r="G103" s="222"/>
      <c r="H103" s="52">
        <f>SUM(H104:H105)</f>
        <v>31976</v>
      </c>
      <c r="I103" s="225"/>
      <c r="J103" s="225"/>
      <c r="K103" s="225"/>
    </row>
    <row r="104" spans="1:11" s="3" customFormat="1" ht="37.5" customHeight="1" x14ac:dyDescent="0.25">
      <c r="A104" s="187" t="s">
        <v>78</v>
      </c>
      <c r="B104" s="188"/>
      <c r="C104" s="189"/>
      <c r="D104" s="196">
        <v>108000</v>
      </c>
      <c r="E104" s="197"/>
      <c r="F104" s="196">
        <f t="shared" si="6"/>
        <v>140000</v>
      </c>
      <c r="G104" s="270"/>
      <c r="H104" s="65">
        <v>32000</v>
      </c>
      <c r="I104" s="344" t="s">
        <v>112</v>
      </c>
      <c r="J104" s="345"/>
      <c r="K104" s="346"/>
    </row>
    <row r="105" spans="1:11" s="3" customFormat="1" ht="60" customHeight="1" x14ac:dyDescent="0.25">
      <c r="A105" s="187" t="s">
        <v>60</v>
      </c>
      <c r="B105" s="188"/>
      <c r="C105" s="189"/>
      <c r="D105" s="196">
        <v>12690</v>
      </c>
      <c r="E105" s="197"/>
      <c r="F105" s="196">
        <f t="shared" si="6"/>
        <v>12666</v>
      </c>
      <c r="G105" s="270"/>
      <c r="H105" s="65">
        <v>-24</v>
      </c>
      <c r="I105" s="315" t="s">
        <v>130</v>
      </c>
      <c r="J105" s="316"/>
      <c r="K105" s="317"/>
    </row>
    <row r="106" spans="1:11" ht="16.5" customHeight="1" x14ac:dyDescent="0.25">
      <c r="A106" s="216" t="s">
        <v>33</v>
      </c>
      <c r="B106" s="217"/>
      <c r="C106" s="218"/>
      <c r="D106" s="221">
        <f>D107</f>
        <v>4500</v>
      </c>
      <c r="E106" s="222"/>
      <c r="F106" s="221">
        <f t="shared" si="6"/>
        <v>0</v>
      </c>
      <c r="G106" s="222"/>
      <c r="H106" s="52">
        <f>SUM(H107:H107)</f>
        <v>-4500</v>
      </c>
      <c r="I106" s="225"/>
      <c r="J106" s="225"/>
      <c r="K106" s="225"/>
    </row>
    <row r="107" spans="1:11" s="3" customFormat="1" ht="58.5" customHeight="1" x14ac:dyDescent="0.25">
      <c r="A107" s="187" t="s">
        <v>79</v>
      </c>
      <c r="B107" s="188"/>
      <c r="C107" s="189"/>
      <c r="D107" s="196">
        <v>4500</v>
      </c>
      <c r="E107" s="197"/>
      <c r="F107" s="196">
        <f t="shared" si="6"/>
        <v>0</v>
      </c>
      <c r="G107" s="270"/>
      <c r="H107" s="65">
        <v>-4500</v>
      </c>
      <c r="I107" s="344" t="s">
        <v>117</v>
      </c>
      <c r="J107" s="345"/>
      <c r="K107" s="346"/>
    </row>
    <row r="108" spans="1:11" s="33" customFormat="1" ht="52.5" customHeight="1" x14ac:dyDescent="0.25">
      <c r="A108" s="202" t="s">
        <v>37</v>
      </c>
      <c r="B108" s="203"/>
      <c r="C108" s="204"/>
      <c r="D108" s="205">
        <v>5006.1000000000004</v>
      </c>
      <c r="E108" s="206"/>
      <c r="F108" s="205">
        <f t="shared" si="6"/>
        <v>0</v>
      </c>
      <c r="G108" s="207"/>
      <c r="H108" s="57">
        <v>-5006.1000000000004</v>
      </c>
      <c r="I108" s="344" t="s">
        <v>117</v>
      </c>
      <c r="J108" s="345"/>
      <c r="K108" s="346"/>
    </row>
    <row r="109" spans="1:11" s="49" customFormat="1" ht="32.25" customHeight="1" x14ac:dyDescent="0.25">
      <c r="A109" s="202" t="s">
        <v>38</v>
      </c>
      <c r="B109" s="203"/>
      <c r="C109" s="204"/>
      <c r="D109" s="221">
        <f>SUM(D110:E110)</f>
        <v>21200</v>
      </c>
      <c r="E109" s="222"/>
      <c r="F109" s="221">
        <f>D109+H109</f>
        <v>0</v>
      </c>
      <c r="G109" s="222"/>
      <c r="H109" s="57">
        <f>H110</f>
        <v>-21200</v>
      </c>
      <c r="I109" s="315"/>
      <c r="J109" s="316"/>
      <c r="K109" s="317"/>
    </row>
    <row r="110" spans="1:11" s="3" customFormat="1" ht="64.5" customHeight="1" x14ac:dyDescent="0.25">
      <c r="A110" s="308" t="s">
        <v>80</v>
      </c>
      <c r="B110" s="309"/>
      <c r="C110" s="310"/>
      <c r="D110" s="196">
        <v>21200</v>
      </c>
      <c r="E110" s="197"/>
      <c r="F110" s="196">
        <f>D110</f>
        <v>21200</v>
      </c>
      <c r="G110" s="198"/>
      <c r="H110" s="64">
        <v>-21200</v>
      </c>
      <c r="I110" s="347" t="s">
        <v>117</v>
      </c>
      <c r="J110" s="348"/>
      <c r="K110" s="349"/>
    </row>
    <row r="111" spans="1:11" s="33" customFormat="1" ht="45.75" hidden="1" customHeight="1" x14ac:dyDescent="0.25">
      <c r="A111" s="202" t="s">
        <v>37</v>
      </c>
      <c r="B111" s="203"/>
      <c r="C111" s="204"/>
      <c r="D111" s="205">
        <v>5006.1000000000004</v>
      </c>
      <c r="E111" s="206"/>
      <c r="F111" s="205">
        <f t="shared" ref="F111:F119" si="7">D111+H111</f>
        <v>5006.1000000000004</v>
      </c>
      <c r="G111" s="207"/>
      <c r="H111" s="57"/>
      <c r="I111" s="261"/>
      <c r="J111" s="262"/>
      <c r="K111" s="263"/>
    </row>
    <row r="112" spans="1:11" s="36" customFormat="1" ht="39" customHeight="1" x14ac:dyDescent="0.25">
      <c r="A112" s="318" t="s">
        <v>45</v>
      </c>
      <c r="B112" s="319"/>
      <c r="C112" s="320"/>
      <c r="D112" s="321">
        <f>SUM(D113:E119)</f>
        <v>50300</v>
      </c>
      <c r="E112" s="322"/>
      <c r="F112" s="321">
        <f t="shared" si="7"/>
        <v>10500</v>
      </c>
      <c r="G112" s="322"/>
      <c r="H112" s="64">
        <f>SUM(H113:H118)</f>
        <v>-39800</v>
      </c>
      <c r="I112" s="261"/>
      <c r="J112" s="262"/>
      <c r="K112" s="263"/>
    </row>
    <row r="113" spans="1:11" s="36" customFormat="1" ht="16.5" customHeight="1" x14ac:dyDescent="0.25">
      <c r="A113" s="308" t="s">
        <v>81</v>
      </c>
      <c r="B113" s="309"/>
      <c r="C113" s="310"/>
      <c r="D113" s="211">
        <v>13440</v>
      </c>
      <c r="E113" s="212"/>
      <c r="F113" s="211">
        <f t="shared" si="7"/>
        <v>0</v>
      </c>
      <c r="G113" s="212"/>
      <c r="H113" s="64">
        <v>-13440</v>
      </c>
      <c r="I113" s="325" t="s">
        <v>117</v>
      </c>
      <c r="J113" s="326"/>
      <c r="K113" s="327"/>
    </row>
    <row r="114" spans="1:11" s="36" customFormat="1" ht="16.5" customHeight="1" x14ac:dyDescent="0.25">
      <c r="A114" s="308" t="s">
        <v>49</v>
      </c>
      <c r="B114" s="309"/>
      <c r="C114" s="310"/>
      <c r="D114" s="211">
        <v>5600</v>
      </c>
      <c r="E114" s="212"/>
      <c r="F114" s="211">
        <f t="shared" si="7"/>
        <v>0</v>
      </c>
      <c r="G114" s="212"/>
      <c r="H114" s="64">
        <v>-5600</v>
      </c>
      <c r="I114" s="341"/>
      <c r="J114" s="342"/>
      <c r="K114" s="343"/>
    </row>
    <row r="115" spans="1:11" s="36" customFormat="1" ht="16.5" customHeight="1" x14ac:dyDescent="0.25">
      <c r="A115" s="308" t="s">
        <v>50</v>
      </c>
      <c r="B115" s="313"/>
      <c r="C115" s="314"/>
      <c r="D115" s="211">
        <v>6720</v>
      </c>
      <c r="E115" s="212"/>
      <c r="F115" s="211">
        <f t="shared" si="7"/>
        <v>0</v>
      </c>
      <c r="G115" s="212"/>
      <c r="H115" s="64">
        <v>-6720</v>
      </c>
      <c r="I115" s="341"/>
      <c r="J115" s="342"/>
      <c r="K115" s="343"/>
    </row>
    <row r="116" spans="1:11" s="36" customFormat="1" ht="16.5" customHeight="1" x14ac:dyDescent="0.25">
      <c r="A116" s="308" t="s">
        <v>51</v>
      </c>
      <c r="B116" s="309"/>
      <c r="C116" s="310"/>
      <c r="D116" s="211">
        <v>8960</v>
      </c>
      <c r="E116" s="212"/>
      <c r="F116" s="211">
        <f t="shared" si="7"/>
        <v>0</v>
      </c>
      <c r="G116" s="212"/>
      <c r="H116" s="64">
        <v>-8960</v>
      </c>
      <c r="I116" s="341"/>
      <c r="J116" s="342"/>
      <c r="K116" s="343"/>
    </row>
    <row r="117" spans="1:11" s="36" customFormat="1" ht="16.5" customHeight="1" x14ac:dyDescent="0.25">
      <c r="A117" s="308" t="s">
        <v>52</v>
      </c>
      <c r="B117" s="309"/>
      <c r="C117" s="310"/>
      <c r="D117" s="211">
        <v>4480</v>
      </c>
      <c r="E117" s="212"/>
      <c r="F117" s="211">
        <f t="shared" si="7"/>
        <v>0</v>
      </c>
      <c r="G117" s="212"/>
      <c r="H117" s="64">
        <v>-4480</v>
      </c>
      <c r="I117" s="341"/>
      <c r="J117" s="342"/>
      <c r="K117" s="343"/>
    </row>
    <row r="118" spans="1:11" s="36" customFormat="1" ht="16.5" customHeight="1" x14ac:dyDescent="0.25">
      <c r="A118" s="308" t="s">
        <v>82</v>
      </c>
      <c r="B118" s="309"/>
      <c r="C118" s="310"/>
      <c r="D118" s="211">
        <v>600</v>
      </c>
      <c r="E118" s="212"/>
      <c r="F118" s="211">
        <f t="shared" si="7"/>
        <v>0</v>
      </c>
      <c r="G118" s="212"/>
      <c r="H118" s="64">
        <v>-600</v>
      </c>
      <c r="I118" s="338"/>
      <c r="J118" s="339"/>
      <c r="K118" s="340"/>
    </row>
    <row r="119" spans="1:11" s="36" customFormat="1" ht="16.5" customHeight="1" x14ac:dyDescent="0.25">
      <c r="A119" s="308" t="s">
        <v>83</v>
      </c>
      <c r="B119" s="309"/>
      <c r="C119" s="310"/>
      <c r="D119" s="211">
        <v>10500</v>
      </c>
      <c r="E119" s="212"/>
      <c r="F119" s="211">
        <f t="shared" si="7"/>
        <v>10500</v>
      </c>
      <c r="G119" s="212"/>
      <c r="H119" s="63"/>
      <c r="I119" s="305"/>
      <c r="J119" s="306"/>
      <c r="K119" s="307"/>
    </row>
    <row r="120" spans="1:11" x14ac:dyDescent="0.25">
      <c r="A120" s="299" t="s">
        <v>11</v>
      </c>
      <c r="B120" s="299"/>
      <c r="C120" s="299"/>
      <c r="D120" s="300">
        <f>D97+D98+D99+D102+D103+D106+D108+D109+D112</f>
        <v>861020.2</v>
      </c>
      <c r="E120" s="301"/>
      <c r="F120" s="300">
        <f>F97+F98+F99+F102+F103+F106+F108+F109+F112</f>
        <v>786654</v>
      </c>
      <c r="G120" s="301"/>
      <c r="H120" s="50">
        <f>H97+H98+H99+H102+H103+H106+H108+H109+H112</f>
        <v>-74366.2</v>
      </c>
      <c r="I120" s="225"/>
      <c r="J120" s="225"/>
      <c r="K120" s="225"/>
    </row>
    <row r="121" spans="1:11" ht="12" customHeight="1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</row>
    <row r="122" spans="1:11" ht="12" customHeight="1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</row>
    <row r="123" spans="1:11" ht="12" customHeight="1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1" ht="12" customHeight="1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</row>
    <row r="125" spans="1:11" ht="12" customHeight="1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</row>
    <row r="126" spans="1:11" x14ac:dyDescent="0.25">
      <c r="A126" s="311" t="s">
        <v>59</v>
      </c>
      <c r="B126" s="311"/>
      <c r="C126" s="311"/>
      <c r="D126" s="311"/>
      <c r="E126" s="311"/>
      <c r="F126" s="311"/>
      <c r="G126" s="311"/>
      <c r="H126" s="311"/>
      <c r="I126" s="311"/>
      <c r="J126" s="311"/>
      <c r="K126" s="311"/>
    </row>
    <row r="127" spans="1:11" ht="8.25" customHeight="1" x14ac:dyDescent="0.25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</row>
    <row r="128" spans="1:11" x14ac:dyDescent="0.25">
      <c r="A128" s="225"/>
      <c r="B128" s="225"/>
      <c r="C128" s="225"/>
      <c r="D128" s="226" t="s">
        <v>5</v>
      </c>
      <c r="E128" s="226"/>
      <c r="F128" s="226" t="s">
        <v>6</v>
      </c>
      <c r="G128" s="226"/>
      <c r="H128" s="43" t="s">
        <v>14</v>
      </c>
      <c r="I128" s="227" t="s">
        <v>13</v>
      </c>
      <c r="J128" s="228"/>
      <c r="K128" s="229"/>
    </row>
    <row r="129" spans="1:11" s="33" customFormat="1" ht="33" customHeight="1" x14ac:dyDescent="0.25">
      <c r="A129" s="216" t="s">
        <v>19</v>
      </c>
      <c r="B129" s="217"/>
      <c r="C129" s="218"/>
      <c r="D129" s="221">
        <f>SUM(D130:E132)</f>
        <v>300082.8</v>
      </c>
      <c r="E129" s="222"/>
      <c r="F129" s="221">
        <f>SUM(F130:G132)</f>
        <v>300082.8</v>
      </c>
      <c r="G129" s="222"/>
      <c r="H129" s="57"/>
      <c r="I129" s="294"/>
      <c r="J129" s="295"/>
      <c r="K129" s="296"/>
    </row>
    <row r="130" spans="1:11" s="33" customFormat="1" ht="30" customHeight="1" x14ac:dyDescent="0.25">
      <c r="A130" s="187" t="s">
        <v>84</v>
      </c>
      <c r="B130" s="266"/>
      <c r="C130" s="267"/>
      <c r="D130" s="350">
        <v>258553.2</v>
      </c>
      <c r="E130" s="354"/>
      <c r="F130" s="350">
        <f t="shared" ref="F130" si="8">D130+H130</f>
        <v>258553.2</v>
      </c>
      <c r="G130" s="351"/>
      <c r="H130" s="58"/>
      <c r="I130" s="294"/>
      <c r="J130" s="295"/>
      <c r="K130" s="296"/>
    </row>
    <row r="131" spans="1:11" s="33" customFormat="1" ht="30" customHeight="1" x14ac:dyDescent="0.25">
      <c r="A131" s="187" t="s">
        <v>85</v>
      </c>
      <c r="B131" s="297"/>
      <c r="C131" s="298"/>
      <c r="D131" s="350">
        <v>36490.6</v>
      </c>
      <c r="E131" s="351"/>
      <c r="F131" s="350">
        <f>D131+H131</f>
        <v>36490.6</v>
      </c>
      <c r="G131" s="351"/>
      <c r="H131" s="58"/>
      <c r="I131" s="294"/>
      <c r="J131" s="295"/>
      <c r="K131" s="296"/>
    </row>
    <row r="132" spans="1:11" s="33" customFormat="1" ht="30" customHeight="1" x14ac:dyDescent="0.25">
      <c r="A132" s="187" t="s">
        <v>86</v>
      </c>
      <c r="B132" s="297"/>
      <c r="C132" s="298"/>
      <c r="D132" s="350">
        <v>5039</v>
      </c>
      <c r="E132" s="351"/>
      <c r="F132" s="350">
        <f>D132+H132</f>
        <v>5039</v>
      </c>
      <c r="G132" s="351"/>
      <c r="H132" s="58"/>
      <c r="I132" s="294"/>
      <c r="J132" s="295"/>
      <c r="K132" s="296"/>
    </row>
    <row r="133" spans="1:11" ht="16.5" customHeight="1" x14ac:dyDescent="0.25">
      <c r="A133" s="216" t="s">
        <v>20</v>
      </c>
      <c r="B133" s="217"/>
      <c r="C133" s="218"/>
      <c r="D133" s="221">
        <f>D134</f>
        <v>5051500</v>
      </c>
      <c r="E133" s="222"/>
      <c r="F133" s="221">
        <f>F134</f>
        <v>5051500</v>
      </c>
      <c r="G133" s="222"/>
      <c r="H133" s="53"/>
      <c r="I133" s="225"/>
      <c r="J133" s="225"/>
      <c r="K133" s="225"/>
    </row>
    <row r="134" spans="1:11" s="33" customFormat="1" ht="51" customHeight="1" x14ac:dyDescent="0.25">
      <c r="A134" s="187" t="s">
        <v>101</v>
      </c>
      <c r="B134" s="297"/>
      <c r="C134" s="298"/>
      <c r="D134" s="350">
        <v>5051500</v>
      </c>
      <c r="E134" s="351"/>
      <c r="F134" s="350">
        <f>D134+H134</f>
        <v>5051500</v>
      </c>
      <c r="G134" s="351"/>
      <c r="H134" s="58"/>
      <c r="I134" s="294"/>
      <c r="J134" s="295"/>
      <c r="K134" s="296"/>
    </row>
    <row r="135" spans="1:11" x14ac:dyDescent="0.25">
      <c r="A135" s="299" t="s">
        <v>11</v>
      </c>
      <c r="B135" s="299"/>
      <c r="C135" s="299"/>
      <c r="D135" s="352">
        <f>D129+D133</f>
        <v>5351582.8</v>
      </c>
      <c r="E135" s="353"/>
      <c r="F135" s="352">
        <f>F129+F133</f>
        <v>5351582.8</v>
      </c>
      <c r="G135" s="353"/>
      <c r="H135" s="50">
        <f>H129+H133</f>
        <v>0</v>
      </c>
      <c r="I135" s="225"/>
      <c r="J135" s="225"/>
      <c r="K135" s="225"/>
    </row>
    <row r="136" spans="1:11" ht="45" customHeight="1" x14ac:dyDescent="0.25">
      <c r="A136" s="293" t="s">
        <v>29</v>
      </c>
      <c r="B136" s="293"/>
      <c r="C136" s="293"/>
      <c r="D136" s="293"/>
      <c r="E136" s="293"/>
      <c r="F136" s="293"/>
      <c r="G136" s="293"/>
      <c r="H136" s="293"/>
      <c r="I136" s="293"/>
      <c r="J136" s="293"/>
      <c r="K136" s="293"/>
    </row>
    <row r="137" spans="1:11" ht="30.75" customHeight="1" x14ac:dyDescent="0.25">
      <c r="A137" s="293" t="s">
        <v>87</v>
      </c>
      <c r="B137" s="293"/>
      <c r="C137" s="293"/>
      <c r="D137" s="293"/>
      <c r="E137" s="293"/>
      <c r="F137" s="293"/>
      <c r="G137" s="293"/>
      <c r="H137" s="293"/>
      <c r="I137" s="293"/>
      <c r="J137" s="293"/>
      <c r="K137" s="293"/>
    </row>
    <row r="138" spans="1:11" ht="20.25" customHeight="1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</row>
    <row r="139" spans="1:11" ht="57" customHeight="1" x14ac:dyDescent="0.25">
      <c r="A139" s="258" t="s">
        <v>113</v>
      </c>
      <c r="B139" s="259"/>
      <c r="C139" s="259"/>
      <c r="D139" s="259"/>
      <c r="E139" s="259"/>
      <c r="F139" s="259"/>
      <c r="G139" s="259"/>
      <c r="H139" s="259"/>
      <c r="I139" s="259"/>
      <c r="J139" s="260"/>
      <c r="K139" s="59"/>
    </row>
    <row r="140" spans="1:11" ht="42.75" customHeight="1" x14ac:dyDescent="0.25">
      <c r="A140" s="293" t="s">
        <v>29</v>
      </c>
      <c r="B140" s="293"/>
      <c r="C140" s="293"/>
      <c r="D140" s="293"/>
      <c r="E140" s="293"/>
      <c r="F140" s="293"/>
      <c r="G140" s="293"/>
      <c r="H140" s="293"/>
      <c r="I140" s="293"/>
      <c r="J140" s="293"/>
      <c r="K140" s="293"/>
    </row>
    <row r="141" spans="1:11" ht="16.5" customHeight="1" x14ac:dyDescent="0.25">
      <c r="A141" s="293" t="s">
        <v>114</v>
      </c>
      <c r="B141" s="293"/>
      <c r="C141" s="293"/>
      <c r="D141" s="293"/>
      <c r="E141" s="293"/>
      <c r="F141" s="293"/>
      <c r="G141" s="293"/>
      <c r="H141" s="293"/>
      <c r="I141" s="293"/>
      <c r="J141" s="293"/>
      <c r="K141" s="293"/>
    </row>
    <row r="142" spans="1:11" ht="30.75" customHeight="1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</row>
    <row r="143" spans="1:11" ht="15" customHeight="1" x14ac:dyDescent="0.25">
      <c r="A143" s="292"/>
      <c r="B143" s="292"/>
      <c r="C143" s="292"/>
      <c r="D143" s="292"/>
      <c r="E143" s="292"/>
      <c r="F143" s="292"/>
      <c r="G143" s="292"/>
      <c r="H143" s="292"/>
      <c r="I143" s="292"/>
      <c r="J143" s="292"/>
      <c r="K143" s="292"/>
    </row>
    <row r="144" spans="1:11" ht="117.75" customHeight="1" x14ac:dyDescent="0.25">
      <c r="A144" s="293" t="s">
        <v>30</v>
      </c>
      <c r="B144" s="293"/>
      <c r="C144" s="293"/>
      <c r="D144" s="293"/>
      <c r="E144" s="293"/>
      <c r="F144" s="293"/>
      <c r="G144" s="293"/>
      <c r="H144" s="293"/>
      <c r="I144" s="293"/>
      <c r="J144" s="293"/>
      <c r="K144" s="293"/>
    </row>
    <row r="145" spans="1:11" x14ac:dyDescent="0.25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1:11" x14ac:dyDescent="0.25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</row>
    <row r="147" spans="1:11" x14ac:dyDescent="0.25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</row>
    <row r="148" spans="1:11" x14ac:dyDescent="0.25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</row>
    <row r="149" spans="1:11" x14ac:dyDescent="0.25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</row>
    <row r="150" spans="1:11" x14ac:dyDescent="0.25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</row>
    <row r="151" spans="1:11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</row>
    <row r="152" spans="1:11" x14ac:dyDescent="0.25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</row>
    <row r="153" spans="1:11" x14ac:dyDescent="0.25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</row>
  </sheetData>
  <mergeCells count="421">
    <mergeCell ref="A85:C85"/>
    <mergeCell ref="D85:E85"/>
    <mergeCell ref="F85:G85"/>
    <mergeCell ref="A153:K153"/>
    <mergeCell ref="A63:C63"/>
    <mergeCell ref="D63:E63"/>
    <mergeCell ref="F63:G63"/>
    <mergeCell ref="I63:K63"/>
    <mergeCell ref="A70:C70"/>
    <mergeCell ref="D70:E70"/>
    <mergeCell ref="F70:G70"/>
    <mergeCell ref="I70:K70"/>
    <mergeCell ref="A71:C71"/>
    <mergeCell ref="A147:K147"/>
    <mergeCell ref="A148:K148"/>
    <mergeCell ref="A149:K149"/>
    <mergeCell ref="A150:K150"/>
    <mergeCell ref="A151:K151"/>
    <mergeCell ref="A152:K152"/>
    <mergeCell ref="A136:K136"/>
    <mergeCell ref="A137:K137"/>
    <mergeCell ref="A143:K143"/>
    <mergeCell ref="A144:K144"/>
    <mergeCell ref="A145:K145"/>
    <mergeCell ref="A146:K146"/>
    <mergeCell ref="A134:C134"/>
    <mergeCell ref="F89:G89"/>
    <mergeCell ref="D134:E134"/>
    <mergeCell ref="F134:G134"/>
    <mergeCell ref="I134:K134"/>
    <mergeCell ref="A135:C135"/>
    <mergeCell ref="D135:E135"/>
    <mergeCell ref="F135:G135"/>
    <mergeCell ref="I135:K135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0:C120"/>
    <mergeCell ref="D120:E120"/>
    <mergeCell ref="F120:G120"/>
    <mergeCell ref="I120:K120"/>
    <mergeCell ref="A126:K126"/>
    <mergeCell ref="A127:K127"/>
    <mergeCell ref="A118:C118"/>
    <mergeCell ref="D118:E118"/>
    <mergeCell ref="F118:G118"/>
    <mergeCell ref="A119:C119"/>
    <mergeCell ref="D119:E119"/>
    <mergeCell ref="F119:G119"/>
    <mergeCell ref="I119:K119"/>
    <mergeCell ref="I113:K118"/>
    <mergeCell ref="A116:C116"/>
    <mergeCell ref="D116:E116"/>
    <mergeCell ref="F116:G116"/>
    <mergeCell ref="A117:C117"/>
    <mergeCell ref="D117:E117"/>
    <mergeCell ref="F117:G117"/>
    <mergeCell ref="A114:C114"/>
    <mergeCell ref="D114:E114"/>
    <mergeCell ref="F114:G114"/>
    <mergeCell ref="A115:C115"/>
    <mergeCell ref="D115:E115"/>
    <mergeCell ref="F115:G115"/>
    <mergeCell ref="A112:C112"/>
    <mergeCell ref="D112:E112"/>
    <mergeCell ref="F112:G112"/>
    <mergeCell ref="I112:K112"/>
    <mergeCell ref="A113:C113"/>
    <mergeCell ref="D113:E113"/>
    <mergeCell ref="F113:G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A99:C99"/>
    <mergeCell ref="D99:E99"/>
    <mergeCell ref="F99:G99"/>
    <mergeCell ref="I99:K99"/>
    <mergeCell ref="I97:K98"/>
    <mergeCell ref="A94:K94"/>
    <mergeCell ref="A96:C96"/>
    <mergeCell ref="D96:E96"/>
    <mergeCell ref="F96:G96"/>
    <mergeCell ref="I96:K96"/>
    <mergeCell ref="A97:C97"/>
    <mergeCell ref="D97:E97"/>
    <mergeCell ref="F97:G97"/>
    <mergeCell ref="A83:C83"/>
    <mergeCell ref="D83:E83"/>
    <mergeCell ref="F83:G83"/>
    <mergeCell ref="I83:K83"/>
    <mergeCell ref="A90:C90"/>
    <mergeCell ref="D90:E90"/>
    <mergeCell ref="F90:G90"/>
    <mergeCell ref="I90:K90"/>
    <mergeCell ref="A89:C89"/>
    <mergeCell ref="D89:E89"/>
    <mergeCell ref="I85:K89"/>
    <mergeCell ref="A88:C88"/>
    <mergeCell ref="D88:E88"/>
    <mergeCell ref="F88:G88"/>
    <mergeCell ref="A84:C84"/>
    <mergeCell ref="D84:E84"/>
    <mergeCell ref="F84:G84"/>
    <mergeCell ref="I84:K84"/>
    <mergeCell ref="A86:C86"/>
    <mergeCell ref="D86:E86"/>
    <mergeCell ref="F86:G86"/>
    <mergeCell ref="A87:C87"/>
    <mergeCell ref="D87:E87"/>
    <mergeCell ref="F87:G87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69:C69"/>
    <mergeCell ref="D69:E69"/>
    <mergeCell ref="F69:G69"/>
    <mergeCell ref="I69:K69"/>
    <mergeCell ref="A72:C72"/>
    <mergeCell ref="D72:E72"/>
    <mergeCell ref="F72:G72"/>
    <mergeCell ref="I72:K72"/>
    <mergeCell ref="D71:E71"/>
    <mergeCell ref="F71:G71"/>
    <mergeCell ref="I71:K71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2:C62"/>
    <mergeCell ref="D62:E62"/>
    <mergeCell ref="F62:G62"/>
    <mergeCell ref="I62:K62"/>
    <mergeCell ref="A64:C64"/>
    <mergeCell ref="D64:E64"/>
    <mergeCell ref="F64:G64"/>
    <mergeCell ref="I64:K64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38:C38"/>
    <mergeCell ref="D38:E38"/>
    <mergeCell ref="F38:G38"/>
    <mergeCell ref="I38:K38"/>
    <mergeCell ref="D23:E23"/>
    <mergeCell ref="F23:G23"/>
    <mergeCell ref="H23:J23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F33:G33"/>
    <mergeCell ref="A2:J2"/>
    <mergeCell ref="A3:J3"/>
    <mergeCell ref="A4:J4"/>
    <mergeCell ref="A5:I5"/>
    <mergeCell ref="A6:J6"/>
    <mergeCell ref="A7:J7"/>
    <mergeCell ref="A12:J12"/>
    <mergeCell ref="A20:C20"/>
    <mergeCell ref="D20:E20"/>
    <mergeCell ref="F20:G20"/>
    <mergeCell ref="H20:J20"/>
    <mergeCell ref="A16:J16"/>
    <mergeCell ref="A17:J17"/>
    <mergeCell ref="A19:C19"/>
    <mergeCell ref="D19:E19"/>
    <mergeCell ref="F19:G19"/>
    <mergeCell ref="H19:J19"/>
    <mergeCell ref="A139:J139"/>
    <mergeCell ref="A140:K140"/>
    <mergeCell ref="A141:K141"/>
    <mergeCell ref="A8:J8"/>
    <mergeCell ref="A9:I9"/>
    <mergeCell ref="A10:I10"/>
    <mergeCell ref="A11:J11"/>
    <mergeCell ref="A13:J13"/>
    <mergeCell ref="A14:J14"/>
    <mergeCell ref="A21:C21"/>
    <mergeCell ref="D21:E21"/>
    <mergeCell ref="F21:G21"/>
    <mergeCell ref="H21:J21"/>
    <mergeCell ref="A24:C24"/>
    <mergeCell ref="D24:E24"/>
    <mergeCell ref="F24:G24"/>
    <mergeCell ref="H24:J24"/>
    <mergeCell ref="A27:J27"/>
    <mergeCell ref="A29:J29"/>
    <mergeCell ref="A22:C22"/>
    <mergeCell ref="D22:E22"/>
    <mergeCell ref="F22:G22"/>
    <mergeCell ref="H22:J22"/>
    <mergeCell ref="A23:C23"/>
  </mergeCells>
  <pageMargins left="0" right="0" top="0" bottom="0" header="0.31496062992125984" footer="0.31496062992125984"/>
  <pageSetup paperSize="9" scale="74" fitToHeight="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opLeftCell="A4" workbookViewId="0">
      <selection activeCell="A6" sqref="A6:J6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234" t="s">
        <v>216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52.5" customHeight="1" x14ac:dyDescent="0.25">
      <c r="A11" s="236" t="s">
        <v>146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86"/>
      <c r="B14" s="87"/>
      <c r="C14" s="87"/>
      <c r="D14" s="87"/>
      <c r="E14" s="87"/>
      <c r="F14" s="87"/>
      <c r="G14" s="87"/>
      <c r="H14" s="87"/>
      <c r="I14" s="87"/>
      <c r="J14" s="88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102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82"/>
      <c r="C17" s="82"/>
      <c r="D17" s="82"/>
      <c r="E17" s="82"/>
      <c r="F17" s="82"/>
      <c r="G17" s="82"/>
      <c r="H17" s="82"/>
      <c r="I17" s="82"/>
      <c r="J17" s="82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8915945</v>
      </c>
      <c r="E19" s="230"/>
      <c r="F19" s="230">
        <f>D19+H19</f>
        <v>8915945</v>
      </c>
      <c r="G19" s="230"/>
      <c r="H19" s="337"/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5351582.8</v>
      </c>
      <c r="E20" s="230"/>
      <c r="F20" s="230">
        <f>D20+H20</f>
        <v>5351582.8</v>
      </c>
      <c r="G20" s="230"/>
      <c r="H20" s="334"/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786654</v>
      </c>
      <c r="E22" s="230"/>
      <c r="F22" s="230">
        <f>D22+H22</f>
        <v>786654</v>
      </c>
      <c r="G22" s="230"/>
      <c r="H22" s="337"/>
      <c r="I22" s="334"/>
      <c r="J22" s="334"/>
    </row>
    <row r="23" spans="1:11" ht="15.75" x14ac:dyDescent="0.25">
      <c r="A23" s="243" t="s">
        <v>11</v>
      </c>
      <c r="B23" s="257"/>
      <c r="C23" s="257"/>
      <c r="D23" s="247">
        <f>D19+D20+D21+D22</f>
        <v>15054181.800000001</v>
      </c>
      <c r="E23" s="247"/>
      <c r="F23" s="247">
        <f>F19+F20+F21+F22</f>
        <v>15054181.800000001</v>
      </c>
      <c r="G23" s="247"/>
      <c r="H23" s="335">
        <f>H19+H20+H21+H22</f>
        <v>0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103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78" t="s">
        <v>14</v>
      </c>
      <c r="I30" s="227" t="s">
        <v>13</v>
      </c>
      <c r="J30" s="228"/>
      <c r="K30" s="229"/>
    </row>
    <row r="31" spans="1:11" s="3" customFormat="1" ht="27.75" customHeight="1" x14ac:dyDescent="0.25">
      <c r="A31" s="223" t="s">
        <v>15</v>
      </c>
      <c r="B31" s="223"/>
      <c r="C31" s="223"/>
      <c r="D31" s="221">
        <v>3402075.51</v>
      </c>
      <c r="E31" s="222"/>
      <c r="F31" s="221">
        <f t="shared" ref="F31:F37" si="0">D31+H31</f>
        <v>3402075.51</v>
      </c>
      <c r="G31" s="222"/>
      <c r="H31" s="35"/>
      <c r="I31" s="325"/>
      <c r="J31" s="326"/>
      <c r="K31" s="327"/>
    </row>
    <row r="32" spans="1:11" s="3" customFormat="1" ht="27.75" customHeight="1" x14ac:dyDescent="0.25">
      <c r="A32" s="216" t="s">
        <v>16</v>
      </c>
      <c r="B32" s="217"/>
      <c r="C32" s="218"/>
      <c r="D32" s="219">
        <v>1027426.8</v>
      </c>
      <c r="E32" s="220"/>
      <c r="F32" s="221">
        <f t="shared" si="0"/>
        <v>1027426.8</v>
      </c>
      <c r="G32" s="222"/>
      <c r="H32" s="35"/>
      <c r="I32" s="338"/>
      <c r="J32" s="339"/>
      <c r="K32" s="340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17292</v>
      </c>
      <c r="E34" s="222"/>
      <c r="F34" s="221">
        <f t="shared" si="0"/>
        <v>17292</v>
      </c>
      <c r="G34" s="222"/>
      <c r="H34" s="80">
        <f>SUM(H35:H37)</f>
        <v>0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1"/>
      <c r="I35" s="193"/>
      <c r="J35" s="194"/>
      <c r="K35" s="195"/>
    </row>
    <row r="36" spans="1:11" s="3" customFormat="1" ht="16.5" customHeight="1" x14ac:dyDescent="0.25">
      <c r="A36" s="268" t="s">
        <v>47</v>
      </c>
      <c r="B36" s="269"/>
      <c r="C36" s="270"/>
      <c r="D36" s="196">
        <v>2640</v>
      </c>
      <c r="E36" s="197"/>
      <c r="F36" s="196">
        <f t="shared" si="0"/>
        <v>2640</v>
      </c>
      <c r="G36" s="198"/>
      <c r="H36" s="15"/>
      <c r="I36" s="224"/>
      <c r="J36" s="224"/>
      <c r="K36" s="224"/>
    </row>
    <row r="37" spans="1:11" s="3" customFormat="1" ht="16.5" customHeight="1" x14ac:dyDescent="0.25">
      <c r="A37" s="187" t="s">
        <v>63</v>
      </c>
      <c r="B37" s="266"/>
      <c r="C37" s="267"/>
      <c r="D37" s="196">
        <v>252</v>
      </c>
      <c r="E37" s="197"/>
      <c r="F37" s="196">
        <f t="shared" si="0"/>
        <v>252</v>
      </c>
      <c r="G37" s="198"/>
      <c r="H37" s="11"/>
      <c r="I37" s="193"/>
      <c r="J37" s="194"/>
      <c r="K37" s="195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547845.79999999993</v>
      </c>
      <c r="E38" s="265"/>
      <c r="F38" s="264">
        <f>H38+D38</f>
        <v>552717.48999999987</v>
      </c>
      <c r="G38" s="265"/>
      <c r="H38" s="80">
        <f>SUM(H39:H41)</f>
        <v>4871.6899999999996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6.5" customHeight="1" x14ac:dyDescent="0.25">
      <c r="A40" s="187" t="s">
        <v>23</v>
      </c>
      <c r="B40" s="188"/>
      <c r="C40" s="189"/>
      <c r="D40" s="196">
        <v>15835.2</v>
      </c>
      <c r="E40" s="197"/>
      <c r="F40" s="196">
        <f>H40+D40</f>
        <v>15835.2</v>
      </c>
      <c r="G40" s="198"/>
      <c r="H40" s="11"/>
      <c r="I40" s="193"/>
      <c r="J40" s="194"/>
      <c r="K40" s="195"/>
    </row>
    <row r="41" spans="1:11" s="3" customFormat="1" ht="75" customHeight="1" x14ac:dyDescent="0.25">
      <c r="A41" s="187" t="s">
        <v>34</v>
      </c>
      <c r="B41" s="188"/>
      <c r="C41" s="189"/>
      <c r="D41" s="196">
        <v>14510.6</v>
      </c>
      <c r="E41" s="197"/>
      <c r="F41" s="196">
        <f>H41+D41</f>
        <v>19382.29</v>
      </c>
      <c r="G41" s="198"/>
      <c r="H41" s="11">
        <v>4871.6899999999996</v>
      </c>
      <c r="I41" s="261" t="s">
        <v>147</v>
      </c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336924.83999999997</v>
      </c>
      <c r="E42" s="265"/>
      <c r="F42" s="264">
        <f>D42+H42</f>
        <v>334924.83999999997</v>
      </c>
      <c r="G42" s="265"/>
      <c r="H42" s="80">
        <f>SUM(H44:H52)</f>
        <v>-2000</v>
      </c>
      <c r="I42" s="261"/>
      <c r="J42" s="262"/>
      <c r="K42" s="263"/>
    </row>
    <row r="43" spans="1:11" s="3" customFormat="1" ht="44.2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1">D43+H43</f>
        <v>35000</v>
      </c>
      <c r="G43" s="198"/>
      <c r="H43" s="4"/>
      <c r="I43" s="193"/>
      <c r="J43" s="194"/>
      <c r="K43" s="195"/>
    </row>
    <row r="44" spans="1:11" s="3" customFormat="1" ht="81.75" customHeight="1" x14ac:dyDescent="0.25">
      <c r="A44" s="187" t="s">
        <v>64</v>
      </c>
      <c r="B44" s="188"/>
      <c r="C44" s="189"/>
      <c r="D44" s="211">
        <v>42000</v>
      </c>
      <c r="E44" s="212"/>
      <c r="F44" s="196">
        <f t="shared" si="1"/>
        <v>42000</v>
      </c>
      <c r="G44" s="198"/>
      <c r="H44" s="4"/>
      <c r="I44" s="193"/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1"/>
        <v>6000</v>
      </c>
      <c r="G45" s="198"/>
      <c r="H45" s="4"/>
      <c r="I45" s="193"/>
      <c r="J45" s="194"/>
      <c r="K45" s="195"/>
    </row>
    <row r="46" spans="1:11" s="3" customFormat="1" ht="56.25" customHeight="1" x14ac:dyDescent="0.25">
      <c r="A46" s="187" t="s">
        <v>39</v>
      </c>
      <c r="B46" s="188"/>
      <c r="C46" s="189"/>
      <c r="D46" s="211">
        <v>138384.84</v>
      </c>
      <c r="E46" s="212"/>
      <c r="F46" s="196">
        <f t="shared" si="1"/>
        <v>138384.84</v>
      </c>
      <c r="G46" s="198"/>
      <c r="H46" s="15"/>
      <c r="I46" s="315"/>
      <c r="J46" s="316"/>
      <c r="K46" s="317"/>
    </row>
    <row r="47" spans="1:11" s="3" customFormat="1" ht="16.5" customHeight="1" x14ac:dyDescent="0.25">
      <c r="A47" s="187" t="s">
        <v>42</v>
      </c>
      <c r="B47" s="188"/>
      <c r="C47" s="189"/>
      <c r="D47" s="211">
        <f>1670*42</f>
        <v>70140</v>
      </c>
      <c r="E47" s="212"/>
      <c r="F47" s="196">
        <f t="shared" si="1"/>
        <v>70140</v>
      </c>
      <c r="G47" s="198"/>
      <c r="H47" s="12"/>
      <c r="I47" s="193"/>
      <c r="J47" s="194"/>
      <c r="K47" s="195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1"/>
        <v>12000</v>
      </c>
      <c r="G48" s="198"/>
      <c r="H48" s="11"/>
      <c r="I48" s="315"/>
      <c r="J48" s="316"/>
      <c r="K48" s="317"/>
    </row>
    <row r="49" spans="1:11" s="3" customFormat="1" ht="49.5" customHeight="1" x14ac:dyDescent="0.25">
      <c r="A49" s="187" t="s">
        <v>65</v>
      </c>
      <c r="B49" s="188"/>
      <c r="C49" s="189"/>
      <c r="D49" s="211">
        <v>11000</v>
      </c>
      <c r="E49" s="212"/>
      <c r="F49" s="196">
        <f t="shared" si="1"/>
        <v>9000</v>
      </c>
      <c r="G49" s="198"/>
      <c r="H49" s="11">
        <v>-2000</v>
      </c>
      <c r="I49" s="261" t="s">
        <v>138</v>
      </c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1"/>
        <v>10000</v>
      </c>
      <c r="G50" s="198"/>
      <c r="H50" s="4"/>
      <c r="I50" s="261"/>
      <c r="J50" s="262"/>
      <c r="K50" s="263"/>
    </row>
    <row r="51" spans="1:11" s="3" customFormat="1" ht="16.5" customHeight="1" x14ac:dyDescent="0.25">
      <c r="A51" s="187" t="s">
        <v>94</v>
      </c>
      <c r="B51" s="188"/>
      <c r="C51" s="189"/>
      <c r="D51" s="211">
        <v>10000</v>
      </c>
      <c r="E51" s="212"/>
      <c r="F51" s="196">
        <f t="shared" si="1"/>
        <v>10000</v>
      </c>
      <c r="G51" s="198"/>
      <c r="H51" s="4"/>
      <c r="I51" s="261"/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2400</v>
      </c>
      <c r="E52" s="273"/>
      <c r="F52" s="196">
        <f t="shared" si="1"/>
        <v>2400</v>
      </c>
      <c r="G52" s="198"/>
      <c r="H52" s="4"/>
      <c r="I52" s="261"/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SUM(D54:E67)</f>
        <v>3123557.24</v>
      </c>
      <c r="E53" s="265"/>
      <c r="F53" s="264">
        <f>SUM(F54:G67)</f>
        <v>3080981.56</v>
      </c>
      <c r="G53" s="265"/>
      <c r="H53" s="90">
        <f>SUM(H54:H67)</f>
        <v>-42575.68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78" si="2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2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2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35385.599999999999</v>
      </c>
      <c r="E57" s="191"/>
      <c r="F57" s="190">
        <f t="shared" si="2"/>
        <v>31288.32</v>
      </c>
      <c r="G57" s="192"/>
      <c r="H57" s="16">
        <v>-4097.28</v>
      </c>
      <c r="I57" s="261" t="s">
        <v>138</v>
      </c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300000</v>
      </c>
      <c r="E58" s="191"/>
      <c r="F58" s="190">
        <f t="shared" si="2"/>
        <v>299808</v>
      </c>
      <c r="G58" s="192"/>
      <c r="H58" s="16">
        <v>-192</v>
      </c>
      <c r="I58" s="261" t="s">
        <v>138</v>
      </c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2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18900</v>
      </c>
      <c r="E60" s="191"/>
      <c r="F60" s="190">
        <f t="shared" si="2"/>
        <v>22900</v>
      </c>
      <c r="G60" s="192"/>
      <c r="H60" s="16">
        <v>4000</v>
      </c>
      <c r="I60" s="193" t="s">
        <v>143</v>
      </c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2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2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5000</v>
      </c>
      <c r="E63" s="191"/>
      <c r="F63" s="190">
        <f t="shared" si="2"/>
        <v>0</v>
      </c>
      <c r="G63" s="192"/>
      <c r="H63" s="16">
        <v>-5000</v>
      </c>
      <c r="I63" s="193" t="s">
        <v>149</v>
      </c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2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2"/>
        <v>19464</v>
      </c>
      <c r="G65" s="192"/>
      <c r="H65" s="16"/>
      <c r="I65" s="315"/>
      <c r="J65" s="316"/>
      <c r="K65" s="317"/>
    </row>
    <row r="66" spans="1:11" s="3" customFormat="1" ht="75" customHeight="1" x14ac:dyDescent="0.25">
      <c r="A66" s="187" t="s">
        <v>74</v>
      </c>
      <c r="B66" s="188"/>
      <c r="C66" s="189"/>
      <c r="D66" s="190">
        <v>97286.399999999994</v>
      </c>
      <c r="E66" s="191"/>
      <c r="F66" s="190">
        <f t="shared" si="2"/>
        <v>59999.999999999993</v>
      </c>
      <c r="G66" s="192"/>
      <c r="H66" s="16">
        <v>-37286.400000000001</v>
      </c>
      <c r="I66" s="193" t="s">
        <v>150</v>
      </c>
      <c r="J66" s="194"/>
      <c r="K66" s="195"/>
    </row>
    <row r="67" spans="1:11" s="3" customFormat="1" ht="53.25" customHeight="1" x14ac:dyDescent="0.25">
      <c r="A67" s="187" t="s">
        <v>119</v>
      </c>
      <c r="B67" s="188"/>
      <c r="C67" s="189"/>
      <c r="D67" s="190">
        <v>2484720</v>
      </c>
      <c r="E67" s="191"/>
      <c r="F67" s="190">
        <f t="shared" si="2"/>
        <v>2484720</v>
      </c>
      <c r="G67" s="192"/>
      <c r="H67" s="16"/>
      <c r="I67" s="261"/>
      <c r="J67" s="262"/>
      <c r="K67" s="263"/>
    </row>
    <row r="68" spans="1:11" ht="27.75" customHeight="1" x14ac:dyDescent="0.25">
      <c r="A68" s="216" t="s">
        <v>33</v>
      </c>
      <c r="B68" s="217"/>
      <c r="C68" s="218"/>
      <c r="D68" s="221">
        <f>D69</f>
        <v>7000</v>
      </c>
      <c r="E68" s="222"/>
      <c r="F68" s="221">
        <f t="shared" si="2"/>
        <v>7000</v>
      </c>
      <c r="G68" s="222"/>
      <c r="H68" s="80">
        <f>SUM(H69:H69)</f>
        <v>0</v>
      </c>
      <c r="I68" s="225"/>
      <c r="J68" s="225"/>
      <c r="K68" s="225"/>
    </row>
    <row r="69" spans="1:11" s="3" customFormat="1" ht="16.5" customHeight="1" x14ac:dyDescent="0.25">
      <c r="A69" s="187" t="s">
        <v>105</v>
      </c>
      <c r="B69" s="188"/>
      <c r="C69" s="189"/>
      <c r="D69" s="196">
        <v>7000</v>
      </c>
      <c r="E69" s="197"/>
      <c r="F69" s="196">
        <f t="shared" si="2"/>
        <v>7000</v>
      </c>
      <c r="G69" s="270"/>
      <c r="H69" s="66"/>
      <c r="I69" s="315"/>
      <c r="J69" s="316"/>
      <c r="K69" s="317"/>
    </row>
    <row r="70" spans="1:11" s="3" customFormat="1" ht="27.75" customHeight="1" x14ac:dyDescent="0.25">
      <c r="A70" s="202" t="s">
        <v>139</v>
      </c>
      <c r="B70" s="208"/>
      <c r="C70" s="209"/>
      <c r="D70" s="196"/>
      <c r="E70" s="197"/>
      <c r="F70" s="196">
        <f>D70+H70</f>
        <v>24500</v>
      </c>
      <c r="G70" s="270"/>
      <c r="H70" s="35">
        <f>H71+H72</f>
        <v>24500</v>
      </c>
      <c r="I70" s="315"/>
      <c r="J70" s="316"/>
      <c r="K70" s="317"/>
    </row>
    <row r="71" spans="1:11" s="3" customFormat="1" ht="19.5" customHeight="1" x14ac:dyDescent="0.25">
      <c r="A71" s="187" t="s">
        <v>140</v>
      </c>
      <c r="B71" s="188"/>
      <c r="C71" s="189"/>
      <c r="D71" s="196"/>
      <c r="E71" s="197"/>
      <c r="F71" s="196">
        <f>D71+H71</f>
        <v>10100</v>
      </c>
      <c r="G71" s="270"/>
      <c r="H71" s="66">
        <v>10100</v>
      </c>
      <c r="I71" s="355" t="s">
        <v>142</v>
      </c>
      <c r="J71" s="356"/>
      <c r="K71" s="357"/>
    </row>
    <row r="72" spans="1:11" s="3" customFormat="1" ht="16.5" customHeight="1" x14ac:dyDescent="0.25">
      <c r="A72" s="187" t="s">
        <v>141</v>
      </c>
      <c r="B72" s="188"/>
      <c r="C72" s="189"/>
      <c r="D72" s="196"/>
      <c r="E72" s="197"/>
      <c r="F72" s="196">
        <f>D72+H72</f>
        <v>14400</v>
      </c>
      <c r="G72" s="270"/>
      <c r="H72" s="66">
        <f>8*1800</f>
        <v>14400</v>
      </c>
      <c r="I72" s="358"/>
      <c r="J72" s="359"/>
      <c r="K72" s="360"/>
    </row>
    <row r="73" spans="1:11" s="33" customFormat="1" ht="50.25" customHeight="1" x14ac:dyDescent="0.25">
      <c r="A73" s="202" t="s">
        <v>37</v>
      </c>
      <c r="B73" s="203"/>
      <c r="C73" s="204"/>
      <c r="D73" s="205">
        <v>10055.69</v>
      </c>
      <c r="E73" s="206"/>
      <c r="F73" s="205">
        <f t="shared" si="2"/>
        <v>10055.69</v>
      </c>
      <c r="G73" s="207"/>
      <c r="H73" s="35"/>
      <c r="I73" s="315"/>
      <c r="J73" s="316"/>
      <c r="K73" s="317"/>
    </row>
    <row r="74" spans="1:11" s="33" customFormat="1" ht="32.25" customHeight="1" x14ac:dyDescent="0.25">
      <c r="A74" s="202" t="s">
        <v>44</v>
      </c>
      <c r="B74" s="208"/>
      <c r="C74" s="209"/>
      <c r="D74" s="205">
        <f>SUM(D75:E78)</f>
        <v>310795</v>
      </c>
      <c r="E74" s="210"/>
      <c r="F74" s="205">
        <f t="shared" si="2"/>
        <v>310795</v>
      </c>
      <c r="G74" s="207"/>
      <c r="H74" s="35">
        <f>H77</f>
        <v>0</v>
      </c>
      <c r="I74" s="278"/>
      <c r="J74" s="279"/>
      <c r="K74" s="280"/>
    </row>
    <row r="75" spans="1:11" s="3" customFormat="1" ht="16.5" customHeight="1" x14ac:dyDescent="0.25">
      <c r="A75" s="187" t="s">
        <v>40</v>
      </c>
      <c r="B75" s="188"/>
      <c r="C75" s="189"/>
      <c r="D75" s="196">
        <v>1600</v>
      </c>
      <c r="E75" s="197"/>
      <c r="F75" s="196">
        <f t="shared" si="2"/>
        <v>1600</v>
      </c>
      <c r="G75" s="198"/>
      <c r="H75" s="13"/>
      <c r="I75" s="199"/>
      <c r="J75" s="200"/>
      <c r="K75" s="201"/>
    </row>
    <row r="76" spans="1:11" s="3" customFormat="1" ht="16.5" customHeight="1" x14ac:dyDescent="0.25">
      <c r="A76" s="187" t="s">
        <v>41</v>
      </c>
      <c r="B76" s="188"/>
      <c r="C76" s="189"/>
      <c r="D76" s="196">
        <v>3120</v>
      </c>
      <c r="E76" s="197"/>
      <c r="F76" s="196">
        <f t="shared" si="2"/>
        <v>3120</v>
      </c>
      <c r="G76" s="198"/>
      <c r="H76" s="13"/>
      <c r="I76" s="199"/>
      <c r="J76" s="200"/>
      <c r="K76" s="201"/>
    </row>
    <row r="77" spans="1:11" s="3" customFormat="1" ht="16.5" customHeight="1" x14ac:dyDescent="0.25">
      <c r="A77" s="187" t="s">
        <v>48</v>
      </c>
      <c r="B77" s="188"/>
      <c r="C77" s="189"/>
      <c r="D77" s="196">
        <v>6075</v>
      </c>
      <c r="E77" s="197"/>
      <c r="F77" s="196">
        <f t="shared" si="2"/>
        <v>6075</v>
      </c>
      <c r="G77" s="198"/>
      <c r="H77" s="11"/>
      <c r="I77" s="193"/>
      <c r="J77" s="194"/>
      <c r="K77" s="195"/>
    </row>
    <row r="78" spans="1:11" s="3" customFormat="1" ht="16.5" customHeight="1" x14ac:dyDescent="0.25">
      <c r="A78" s="187" t="s">
        <v>96</v>
      </c>
      <c r="B78" s="188"/>
      <c r="C78" s="189"/>
      <c r="D78" s="196">
        <v>300000</v>
      </c>
      <c r="E78" s="197"/>
      <c r="F78" s="196">
        <f t="shared" si="2"/>
        <v>300000</v>
      </c>
      <c r="G78" s="198"/>
      <c r="H78" s="11"/>
      <c r="I78" s="281"/>
      <c r="J78" s="282"/>
      <c r="K78" s="283"/>
    </row>
    <row r="79" spans="1:11" s="33" customFormat="1" ht="27" customHeight="1" x14ac:dyDescent="0.25">
      <c r="A79" s="202" t="s">
        <v>43</v>
      </c>
      <c r="B79" s="203"/>
      <c r="C79" s="204"/>
      <c r="D79" s="221">
        <f>SUM(D80:E81)</f>
        <v>22320</v>
      </c>
      <c r="E79" s="222"/>
      <c r="F79" s="221">
        <f>SUM(F80:G82)</f>
        <v>29970</v>
      </c>
      <c r="G79" s="222"/>
      <c r="H79" s="35">
        <f>SUM(H80:H82)</f>
        <v>7650</v>
      </c>
      <c r="I79" s="193"/>
      <c r="J79" s="194"/>
      <c r="K79" s="195"/>
    </row>
    <row r="80" spans="1:11" s="3" customFormat="1" ht="16.5" customHeight="1" x14ac:dyDescent="0.25">
      <c r="A80" s="187" t="s">
        <v>53</v>
      </c>
      <c r="B80" s="188"/>
      <c r="C80" s="189"/>
      <c r="D80" s="196">
        <v>18000</v>
      </c>
      <c r="E80" s="197"/>
      <c r="F80" s="196">
        <f>D80+H80</f>
        <v>18000</v>
      </c>
      <c r="G80" s="198"/>
      <c r="H80" s="11"/>
      <c r="I80" s="193"/>
      <c r="J80" s="194"/>
      <c r="K80" s="195"/>
    </row>
    <row r="81" spans="1:11" s="3" customFormat="1" ht="16.5" customHeight="1" x14ac:dyDescent="0.25">
      <c r="A81" s="187" t="s">
        <v>54</v>
      </c>
      <c r="B81" s="188"/>
      <c r="C81" s="189"/>
      <c r="D81" s="196">
        <v>4320</v>
      </c>
      <c r="E81" s="197"/>
      <c r="F81" s="196">
        <f>D81+H81</f>
        <v>4320</v>
      </c>
      <c r="G81" s="198"/>
      <c r="H81" s="11"/>
      <c r="I81" s="193"/>
      <c r="J81" s="194"/>
      <c r="K81" s="195"/>
    </row>
    <row r="82" spans="1:11" s="3" customFormat="1" ht="54" customHeight="1" x14ac:dyDescent="0.25">
      <c r="A82" s="187" t="s">
        <v>144</v>
      </c>
      <c r="B82" s="188"/>
      <c r="C82" s="189"/>
      <c r="D82" s="196"/>
      <c r="E82" s="197"/>
      <c r="F82" s="196">
        <f>D82+H82</f>
        <v>7650</v>
      </c>
      <c r="G82" s="198"/>
      <c r="H82" s="11">
        <v>7650</v>
      </c>
      <c r="I82" s="193" t="s">
        <v>151</v>
      </c>
      <c r="J82" s="194"/>
      <c r="K82" s="195"/>
    </row>
    <row r="83" spans="1:11" s="33" customFormat="1" ht="34.5" customHeight="1" x14ac:dyDescent="0.25">
      <c r="A83" s="202" t="s">
        <v>38</v>
      </c>
      <c r="B83" s="203"/>
      <c r="C83" s="204"/>
      <c r="D83" s="221">
        <f>SUM(D84:E85)</f>
        <v>58226.07</v>
      </c>
      <c r="E83" s="222"/>
      <c r="F83" s="221">
        <f>D83+H83</f>
        <v>65780.06</v>
      </c>
      <c r="G83" s="222"/>
      <c r="H83" s="61">
        <f>H84+H85</f>
        <v>7553.99</v>
      </c>
      <c r="I83" s="193"/>
      <c r="J83" s="194"/>
      <c r="K83" s="195"/>
    </row>
    <row r="84" spans="1:11" s="3" customFormat="1" ht="95.25" customHeight="1" x14ac:dyDescent="0.25">
      <c r="A84" s="187" t="s">
        <v>76</v>
      </c>
      <c r="B84" s="188"/>
      <c r="C84" s="189"/>
      <c r="D84" s="196">
        <v>18337.93</v>
      </c>
      <c r="E84" s="197"/>
      <c r="F84" s="196">
        <f>D84+H84</f>
        <v>18337.93</v>
      </c>
      <c r="G84" s="198"/>
      <c r="H84" s="11"/>
      <c r="I84" s="315"/>
      <c r="J84" s="316"/>
      <c r="K84" s="317"/>
    </row>
    <row r="85" spans="1:11" s="3" customFormat="1" ht="145.5" customHeight="1" x14ac:dyDescent="0.25">
      <c r="A85" s="187" t="s">
        <v>77</v>
      </c>
      <c r="B85" s="188"/>
      <c r="C85" s="189"/>
      <c r="D85" s="196">
        <v>39888.14</v>
      </c>
      <c r="E85" s="197"/>
      <c r="F85" s="196">
        <f t="shared" ref="F85:F91" si="3">D85+H85</f>
        <v>47442.13</v>
      </c>
      <c r="G85" s="198"/>
      <c r="H85" s="15">
        <v>7553.99</v>
      </c>
      <c r="I85" s="315" t="s">
        <v>145</v>
      </c>
      <c r="J85" s="316"/>
      <c r="K85" s="317"/>
    </row>
    <row r="86" spans="1:11" s="36" customFormat="1" ht="39" customHeight="1" x14ac:dyDescent="0.25">
      <c r="A86" s="318" t="s">
        <v>45</v>
      </c>
      <c r="B86" s="319"/>
      <c r="C86" s="320"/>
      <c r="D86" s="321">
        <f>SUM(D87:E91)</f>
        <v>45255</v>
      </c>
      <c r="E86" s="322"/>
      <c r="F86" s="321">
        <f t="shared" si="3"/>
        <v>45255</v>
      </c>
      <c r="G86" s="322"/>
      <c r="H86" s="62">
        <f>H87+H88+H89+H90+H91</f>
        <v>0</v>
      </c>
      <c r="I86" s="305"/>
      <c r="J86" s="306"/>
      <c r="K86" s="307"/>
    </row>
    <row r="87" spans="1:11" s="36" customFormat="1" ht="16.5" customHeight="1" x14ac:dyDescent="0.25">
      <c r="A87" s="308" t="s">
        <v>106</v>
      </c>
      <c r="B87" s="309"/>
      <c r="C87" s="310"/>
      <c r="D87" s="211">
        <v>12900</v>
      </c>
      <c r="E87" s="212"/>
      <c r="F87" s="211">
        <f t="shared" si="3"/>
        <v>12900</v>
      </c>
      <c r="G87" s="212"/>
      <c r="H87" s="11"/>
      <c r="I87" s="325"/>
      <c r="J87" s="326"/>
      <c r="K87" s="327"/>
    </row>
    <row r="88" spans="1:11" s="36" customFormat="1" ht="16.5" customHeight="1" x14ac:dyDescent="0.25">
      <c r="A88" s="308" t="s">
        <v>107</v>
      </c>
      <c r="B88" s="313"/>
      <c r="C88" s="314"/>
      <c r="D88" s="211">
        <v>10560</v>
      </c>
      <c r="E88" s="212"/>
      <c r="F88" s="211">
        <f t="shared" si="3"/>
        <v>10560</v>
      </c>
      <c r="G88" s="212"/>
      <c r="H88" s="11"/>
      <c r="I88" s="341"/>
      <c r="J88" s="342"/>
      <c r="K88" s="343"/>
    </row>
    <row r="89" spans="1:11" s="36" customFormat="1" ht="16.5" customHeight="1" x14ac:dyDescent="0.25">
      <c r="A89" s="308" t="s">
        <v>108</v>
      </c>
      <c r="B89" s="309"/>
      <c r="C89" s="310"/>
      <c r="D89" s="211">
        <v>14080</v>
      </c>
      <c r="E89" s="212"/>
      <c r="F89" s="211">
        <f t="shared" si="3"/>
        <v>14080</v>
      </c>
      <c r="G89" s="212"/>
      <c r="H89" s="11"/>
      <c r="I89" s="341"/>
      <c r="J89" s="342"/>
      <c r="K89" s="343"/>
    </row>
    <row r="90" spans="1:11" s="36" customFormat="1" ht="16.5" customHeight="1" x14ac:dyDescent="0.25">
      <c r="A90" s="308" t="s">
        <v>109</v>
      </c>
      <c r="B90" s="309"/>
      <c r="C90" s="310"/>
      <c r="D90" s="211">
        <v>7040</v>
      </c>
      <c r="E90" s="212"/>
      <c r="F90" s="211">
        <f t="shared" si="3"/>
        <v>7040</v>
      </c>
      <c r="G90" s="212"/>
      <c r="H90" s="11"/>
      <c r="I90" s="341"/>
      <c r="J90" s="342"/>
      <c r="K90" s="343"/>
    </row>
    <row r="91" spans="1:11" s="36" customFormat="1" ht="16.5" customHeight="1" x14ac:dyDescent="0.25">
      <c r="A91" s="308" t="s">
        <v>110</v>
      </c>
      <c r="B91" s="309"/>
      <c r="C91" s="310"/>
      <c r="D91" s="211">
        <v>675</v>
      </c>
      <c r="E91" s="212"/>
      <c r="F91" s="211">
        <f t="shared" si="3"/>
        <v>675</v>
      </c>
      <c r="G91" s="212"/>
      <c r="H91" s="11"/>
      <c r="I91" s="338"/>
      <c r="J91" s="339"/>
      <c r="K91" s="340"/>
    </row>
    <row r="92" spans="1:11" s="3" customFormat="1" x14ac:dyDescent="0.25">
      <c r="A92" s="299" t="s">
        <v>11</v>
      </c>
      <c r="B92" s="299"/>
      <c r="C92" s="299"/>
      <c r="D92" s="300">
        <f>D31+D32+D33+D34+D38+D42+D53+D68+D73+D74+D79+D83+D86</f>
        <v>8915944.9999999981</v>
      </c>
      <c r="E92" s="301"/>
      <c r="F92" s="300">
        <f>F31+F32+F33+F34+F38+F42+F53+F68+F70+F73+F74+F79+F83+F86</f>
        <v>8915945</v>
      </c>
      <c r="G92" s="301"/>
      <c r="H92" s="91">
        <f>H38+H42+H53+H70+H79+H83</f>
        <v>0</v>
      </c>
      <c r="I92" s="225"/>
      <c r="J92" s="225"/>
      <c r="K92" s="225"/>
    </row>
    <row r="93" spans="1:11" s="3" customFormat="1" x14ac:dyDescent="0.25">
      <c r="A93" s="8"/>
      <c r="B93" s="8"/>
      <c r="C93" s="8"/>
      <c r="D93" s="9"/>
      <c r="E93" s="9"/>
      <c r="F93" s="9"/>
      <c r="G93" s="9"/>
      <c r="H93" s="9"/>
      <c r="I93" s="10"/>
      <c r="J93" s="10"/>
      <c r="K93" s="10"/>
    </row>
    <row r="94" spans="1:11" s="3" customFormat="1" x14ac:dyDescent="0.25">
      <c r="A94" s="8"/>
      <c r="B94" s="8"/>
      <c r="C94" s="8"/>
      <c r="D94" s="9"/>
      <c r="E94" s="9"/>
      <c r="F94" s="9"/>
      <c r="G94" s="9"/>
      <c r="H94" s="9"/>
      <c r="I94" s="10"/>
      <c r="J94" s="10"/>
      <c r="K94" s="10"/>
    </row>
    <row r="95" spans="1:11" s="3" customFormat="1" x14ac:dyDescent="0.25">
      <c r="A95" s="8"/>
      <c r="B95" s="8"/>
      <c r="C95" s="8"/>
      <c r="D95" s="9"/>
      <c r="E95" s="9"/>
      <c r="F95" s="9"/>
      <c r="G95" s="9"/>
      <c r="H95" s="9"/>
      <c r="I95" s="10"/>
      <c r="J95" s="10"/>
      <c r="K95" s="10"/>
    </row>
    <row r="96" spans="1:11" ht="16.5" customHeight="1" x14ac:dyDescent="0.25">
      <c r="A96" s="277" t="s">
        <v>58</v>
      </c>
      <c r="B96" s="277"/>
      <c r="C96" s="277"/>
      <c r="D96" s="277"/>
      <c r="E96" s="277"/>
      <c r="F96" s="277"/>
      <c r="G96" s="277"/>
      <c r="H96" s="277"/>
      <c r="I96" s="277"/>
      <c r="J96" s="277"/>
      <c r="K96" s="277"/>
    </row>
    <row r="98" spans="1:11" x14ac:dyDescent="0.25">
      <c r="A98" s="225"/>
      <c r="B98" s="225"/>
      <c r="C98" s="225"/>
      <c r="D98" s="226" t="s">
        <v>5</v>
      </c>
      <c r="E98" s="226"/>
      <c r="F98" s="226" t="s">
        <v>6</v>
      </c>
      <c r="G98" s="226"/>
      <c r="H98" s="84" t="s">
        <v>14</v>
      </c>
      <c r="I98" s="227" t="s">
        <v>13</v>
      </c>
      <c r="J98" s="228"/>
      <c r="K98" s="229"/>
    </row>
    <row r="99" spans="1:11" ht="21" customHeight="1" x14ac:dyDescent="0.25">
      <c r="A99" s="312" t="s">
        <v>15</v>
      </c>
      <c r="B99" s="312"/>
      <c r="C99" s="312"/>
      <c r="D99" s="221">
        <v>413216.62</v>
      </c>
      <c r="E99" s="222"/>
      <c r="F99" s="221">
        <f>D99+H99</f>
        <v>413216.62</v>
      </c>
      <c r="G99" s="222"/>
      <c r="H99" s="57"/>
      <c r="I99" s="325"/>
      <c r="J99" s="326"/>
      <c r="K99" s="327"/>
    </row>
    <row r="100" spans="1:11" ht="28.5" customHeight="1" x14ac:dyDescent="0.25">
      <c r="A100" s="286" t="s">
        <v>16</v>
      </c>
      <c r="B100" s="287"/>
      <c r="C100" s="288"/>
      <c r="D100" s="221">
        <v>124791.42</v>
      </c>
      <c r="E100" s="222"/>
      <c r="F100" s="221">
        <f>D100+H100</f>
        <v>124791.42</v>
      </c>
      <c r="G100" s="222"/>
      <c r="H100" s="57"/>
      <c r="I100" s="338"/>
      <c r="J100" s="339"/>
      <c r="K100" s="340"/>
    </row>
    <row r="101" spans="1:11" ht="27.75" customHeight="1" x14ac:dyDescent="0.25">
      <c r="A101" s="216" t="s">
        <v>27</v>
      </c>
      <c r="B101" s="217"/>
      <c r="C101" s="218"/>
      <c r="D101" s="221">
        <f>SUM(D102:E103)</f>
        <v>25479.96</v>
      </c>
      <c r="E101" s="323"/>
      <c r="F101" s="221">
        <f t="shared" ref="F101" si="4">D101+H101</f>
        <v>25479.96</v>
      </c>
      <c r="G101" s="324"/>
      <c r="H101" s="79">
        <f>SUM(H102:H102)</f>
        <v>0</v>
      </c>
      <c r="I101" s="199"/>
      <c r="J101" s="200"/>
      <c r="K101" s="201"/>
    </row>
    <row r="102" spans="1:11" ht="16.5" customHeight="1" x14ac:dyDescent="0.25">
      <c r="A102" s="187" t="s">
        <v>55</v>
      </c>
      <c r="B102" s="188"/>
      <c r="C102" s="189"/>
      <c r="D102" s="196">
        <v>23599.62</v>
      </c>
      <c r="E102" s="197"/>
      <c r="F102" s="196">
        <f>D102+H102</f>
        <v>23599.62</v>
      </c>
      <c r="G102" s="197"/>
      <c r="H102" s="64"/>
      <c r="I102" s="193"/>
      <c r="J102" s="194"/>
      <c r="K102" s="195"/>
    </row>
    <row r="103" spans="1:11" ht="16.5" customHeight="1" x14ac:dyDescent="0.25">
      <c r="A103" s="187" t="s">
        <v>26</v>
      </c>
      <c r="B103" s="188"/>
      <c r="C103" s="189"/>
      <c r="D103" s="196">
        <v>1880.34</v>
      </c>
      <c r="E103" s="197"/>
      <c r="F103" s="196">
        <v>1880.34</v>
      </c>
      <c r="G103" s="197"/>
      <c r="H103" s="64"/>
      <c r="I103" s="193"/>
      <c r="J103" s="194"/>
      <c r="K103" s="195"/>
    </row>
    <row r="104" spans="1:11" ht="27.75" customHeight="1" x14ac:dyDescent="0.25">
      <c r="A104" s="216" t="s">
        <v>28</v>
      </c>
      <c r="B104" s="217"/>
      <c r="C104" s="218"/>
      <c r="D104" s="221">
        <v>60000</v>
      </c>
      <c r="E104" s="222"/>
      <c r="F104" s="221">
        <f>D104+H104</f>
        <v>60000</v>
      </c>
      <c r="G104" s="222"/>
      <c r="H104" s="57"/>
      <c r="I104" s="193"/>
      <c r="J104" s="194"/>
      <c r="K104" s="195"/>
    </row>
    <row r="105" spans="1:11" ht="27.75" customHeight="1" x14ac:dyDescent="0.25">
      <c r="A105" s="216" t="s">
        <v>20</v>
      </c>
      <c r="B105" s="217"/>
      <c r="C105" s="218"/>
      <c r="D105" s="221">
        <f>SUM(D106:E108)</f>
        <v>152666</v>
      </c>
      <c r="E105" s="222"/>
      <c r="F105" s="221">
        <f t="shared" ref="F105:F111" si="5">D105+H105</f>
        <v>152666</v>
      </c>
      <c r="G105" s="222"/>
      <c r="H105" s="79">
        <f>SUM(H106:H108)</f>
        <v>0</v>
      </c>
      <c r="I105" s="225"/>
      <c r="J105" s="225"/>
      <c r="K105" s="225"/>
    </row>
    <row r="106" spans="1:11" s="3" customFormat="1" ht="16.5" customHeight="1" x14ac:dyDescent="0.25">
      <c r="A106" s="187" t="s">
        <v>78</v>
      </c>
      <c r="B106" s="188"/>
      <c r="C106" s="189"/>
      <c r="D106" s="196">
        <v>140000</v>
      </c>
      <c r="E106" s="197"/>
      <c r="F106" s="196">
        <f t="shared" si="5"/>
        <v>140000</v>
      </c>
      <c r="G106" s="270"/>
      <c r="H106" s="65"/>
      <c r="I106" s="344"/>
      <c r="J106" s="345"/>
      <c r="K106" s="346"/>
    </row>
    <row r="107" spans="1:11" s="3" customFormat="1" ht="16.5" customHeight="1" x14ac:dyDescent="0.25">
      <c r="A107" s="187" t="s">
        <v>60</v>
      </c>
      <c r="B107" s="188"/>
      <c r="C107" s="189"/>
      <c r="D107" s="196">
        <v>12666</v>
      </c>
      <c r="E107" s="197"/>
      <c r="F107" s="196">
        <f t="shared" ref="F107" si="6">D107+H107</f>
        <v>11166</v>
      </c>
      <c r="G107" s="270"/>
      <c r="H107" s="65">
        <v>-1500</v>
      </c>
      <c r="I107" s="315"/>
      <c r="J107" s="316"/>
      <c r="K107" s="317"/>
    </row>
    <row r="108" spans="1:11" s="3" customFormat="1" ht="24" customHeight="1" x14ac:dyDescent="0.25">
      <c r="A108" s="187" t="s">
        <v>137</v>
      </c>
      <c r="B108" s="188"/>
      <c r="C108" s="189"/>
      <c r="D108" s="196"/>
      <c r="E108" s="197"/>
      <c r="F108" s="196">
        <f t="shared" si="5"/>
        <v>1500</v>
      </c>
      <c r="G108" s="270"/>
      <c r="H108" s="65">
        <v>1500</v>
      </c>
      <c r="I108" s="315"/>
      <c r="J108" s="316"/>
      <c r="K108" s="317"/>
    </row>
    <row r="109" spans="1:11" ht="27.75" hidden="1" customHeight="1" x14ac:dyDescent="0.25">
      <c r="A109" s="216" t="s">
        <v>33</v>
      </c>
      <c r="B109" s="217"/>
      <c r="C109" s="218"/>
      <c r="D109" s="221">
        <f>D110</f>
        <v>0</v>
      </c>
      <c r="E109" s="222"/>
      <c r="F109" s="221">
        <f t="shared" si="5"/>
        <v>0</v>
      </c>
      <c r="G109" s="222"/>
      <c r="H109" s="79">
        <f>SUM(H110:H110)</f>
        <v>0</v>
      </c>
      <c r="I109" s="225"/>
      <c r="J109" s="225"/>
      <c r="K109" s="225"/>
    </row>
    <row r="110" spans="1:11" s="3" customFormat="1" ht="16.5" hidden="1" customHeight="1" x14ac:dyDescent="0.25">
      <c r="A110" s="187" t="s">
        <v>79</v>
      </c>
      <c r="B110" s="188"/>
      <c r="C110" s="189"/>
      <c r="D110" s="196">
        <v>0</v>
      </c>
      <c r="E110" s="197"/>
      <c r="F110" s="196">
        <f t="shared" si="5"/>
        <v>0</v>
      </c>
      <c r="G110" s="270"/>
      <c r="H110" s="65">
        <v>0</v>
      </c>
      <c r="I110" s="344"/>
      <c r="J110" s="345"/>
      <c r="K110" s="346"/>
    </row>
    <row r="111" spans="1:11" s="33" customFormat="1" ht="52.5" hidden="1" customHeight="1" x14ac:dyDescent="0.25">
      <c r="A111" s="202" t="s">
        <v>37</v>
      </c>
      <c r="B111" s="203"/>
      <c r="C111" s="204"/>
      <c r="D111" s="205">
        <v>0</v>
      </c>
      <c r="E111" s="206"/>
      <c r="F111" s="205">
        <f t="shared" si="5"/>
        <v>0</v>
      </c>
      <c r="G111" s="207"/>
      <c r="H111" s="57">
        <v>0</v>
      </c>
      <c r="I111" s="344"/>
      <c r="J111" s="345"/>
      <c r="K111" s="346"/>
    </row>
    <row r="112" spans="1:11" s="83" customFormat="1" ht="32.25" hidden="1" customHeight="1" x14ac:dyDescent="0.25">
      <c r="A112" s="202" t="s">
        <v>38</v>
      </c>
      <c r="B112" s="203"/>
      <c r="C112" s="204"/>
      <c r="D112" s="221">
        <f>SUM(D113:E113)</f>
        <v>0</v>
      </c>
      <c r="E112" s="222"/>
      <c r="F112" s="221">
        <f>D112+H112</f>
        <v>0</v>
      </c>
      <c r="G112" s="222"/>
      <c r="H112" s="57">
        <f>H113</f>
        <v>0</v>
      </c>
      <c r="I112" s="315"/>
      <c r="J112" s="316"/>
      <c r="K112" s="317"/>
    </row>
    <row r="113" spans="1:11" s="3" customFormat="1" ht="64.5" hidden="1" customHeight="1" x14ac:dyDescent="0.25">
      <c r="A113" s="308" t="s">
        <v>80</v>
      </c>
      <c r="B113" s="309"/>
      <c r="C113" s="310"/>
      <c r="D113" s="196">
        <v>0</v>
      </c>
      <c r="E113" s="197"/>
      <c r="F113" s="196">
        <f>D113</f>
        <v>0</v>
      </c>
      <c r="G113" s="198"/>
      <c r="H113" s="64">
        <v>0</v>
      </c>
      <c r="I113" s="347"/>
      <c r="J113" s="348"/>
      <c r="K113" s="349"/>
    </row>
    <row r="114" spans="1:11" s="33" customFormat="1" ht="45.75" hidden="1" customHeight="1" x14ac:dyDescent="0.25">
      <c r="A114" s="202" t="s">
        <v>37</v>
      </c>
      <c r="B114" s="203"/>
      <c r="C114" s="204"/>
      <c r="D114" s="205">
        <v>5006.1000000000004</v>
      </c>
      <c r="E114" s="206"/>
      <c r="F114" s="205">
        <f t="shared" ref="F114:F122" si="7">D114+H114</f>
        <v>5006.1000000000004</v>
      </c>
      <c r="G114" s="207"/>
      <c r="H114" s="57"/>
      <c r="I114" s="261"/>
      <c r="J114" s="262"/>
      <c r="K114" s="263"/>
    </row>
    <row r="115" spans="1:11" s="36" customFormat="1" ht="39" customHeight="1" x14ac:dyDescent="0.25">
      <c r="A115" s="318" t="s">
        <v>45</v>
      </c>
      <c r="B115" s="319"/>
      <c r="C115" s="320"/>
      <c r="D115" s="321">
        <f>SUM(D116:E122)</f>
        <v>10500</v>
      </c>
      <c r="E115" s="322"/>
      <c r="F115" s="321">
        <f t="shared" si="7"/>
        <v>10500</v>
      </c>
      <c r="G115" s="322"/>
      <c r="H115" s="64">
        <f>SUM(H116:H121)</f>
        <v>0</v>
      </c>
      <c r="I115" s="261"/>
      <c r="J115" s="262"/>
      <c r="K115" s="263"/>
    </row>
    <row r="116" spans="1:11" s="36" customFormat="1" ht="16.5" hidden="1" customHeight="1" x14ac:dyDescent="0.25">
      <c r="A116" s="308" t="s">
        <v>81</v>
      </c>
      <c r="B116" s="309"/>
      <c r="C116" s="310"/>
      <c r="D116" s="211">
        <v>0</v>
      </c>
      <c r="E116" s="212"/>
      <c r="F116" s="211">
        <f t="shared" si="7"/>
        <v>0</v>
      </c>
      <c r="G116" s="212"/>
      <c r="H116" s="64"/>
      <c r="I116" s="325"/>
      <c r="J116" s="326"/>
      <c r="K116" s="327"/>
    </row>
    <row r="117" spans="1:11" s="36" customFormat="1" ht="16.5" hidden="1" customHeight="1" x14ac:dyDescent="0.25">
      <c r="A117" s="308" t="s">
        <v>49</v>
      </c>
      <c r="B117" s="309"/>
      <c r="C117" s="310"/>
      <c r="D117" s="211">
        <v>0</v>
      </c>
      <c r="E117" s="212"/>
      <c r="F117" s="211">
        <f t="shared" si="7"/>
        <v>0</v>
      </c>
      <c r="G117" s="212"/>
      <c r="H117" s="64"/>
      <c r="I117" s="341"/>
      <c r="J117" s="342"/>
      <c r="K117" s="343"/>
    </row>
    <row r="118" spans="1:11" s="36" customFormat="1" ht="16.5" hidden="1" customHeight="1" x14ac:dyDescent="0.25">
      <c r="A118" s="308" t="s">
        <v>50</v>
      </c>
      <c r="B118" s="313"/>
      <c r="C118" s="314"/>
      <c r="D118" s="211">
        <v>0</v>
      </c>
      <c r="E118" s="212"/>
      <c r="F118" s="211">
        <f t="shared" si="7"/>
        <v>0</v>
      </c>
      <c r="G118" s="212"/>
      <c r="H118" s="64"/>
      <c r="I118" s="341"/>
      <c r="J118" s="342"/>
      <c r="K118" s="343"/>
    </row>
    <row r="119" spans="1:11" s="36" customFormat="1" ht="16.5" hidden="1" customHeight="1" x14ac:dyDescent="0.25">
      <c r="A119" s="308" t="s">
        <v>51</v>
      </c>
      <c r="B119" s="309"/>
      <c r="C119" s="310"/>
      <c r="D119" s="211">
        <v>0</v>
      </c>
      <c r="E119" s="212"/>
      <c r="F119" s="211">
        <f t="shared" si="7"/>
        <v>0</v>
      </c>
      <c r="G119" s="212"/>
      <c r="H119" s="64"/>
      <c r="I119" s="341"/>
      <c r="J119" s="342"/>
      <c r="K119" s="343"/>
    </row>
    <row r="120" spans="1:11" s="36" customFormat="1" ht="16.5" hidden="1" customHeight="1" x14ac:dyDescent="0.25">
      <c r="A120" s="308" t="s">
        <v>52</v>
      </c>
      <c r="B120" s="309"/>
      <c r="C120" s="310"/>
      <c r="D120" s="211">
        <v>0</v>
      </c>
      <c r="E120" s="212"/>
      <c r="F120" s="211">
        <f t="shared" si="7"/>
        <v>0</v>
      </c>
      <c r="G120" s="212"/>
      <c r="H120" s="64"/>
      <c r="I120" s="341"/>
      <c r="J120" s="342"/>
      <c r="K120" s="343"/>
    </row>
    <row r="121" spans="1:11" s="36" customFormat="1" ht="16.5" hidden="1" customHeight="1" x14ac:dyDescent="0.25">
      <c r="A121" s="308" t="s">
        <v>82</v>
      </c>
      <c r="B121" s="309"/>
      <c r="C121" s="310"/>
      <c r="D121" s="211">
        <v>0</v>
      </c>
      <c r="E121" s="212"/>
      <c r="F121" s="211">
        <f t="shared" si="7"/>
        <v>0</v>
      </c>
      <c r="G121" s="212"/>
      <c r="H121" s="64"/>
      <c r="I121" s="338"/>
      <c r="J121" s="339"/>
      <c r="K121" s="340"/>
    </row>
    <row r="122" spans="1:11" s="36" customFormat="1" ht="16.5" customHeight="1" x14ac:dyDescent="0.25">
      <c r="A122" s="308" t="s">
        <v>83</v>
      </c>
      <c r="B122" s="309"/>
      <c r="C122" s="310"/>
      <c r="D122" s="211">
        <v>10500</v>
      </c>
      <c r="E122" s="212"/>
      <c r="F122" s="211">
        <f t="shared" si="7"/>
        <v>10500</v>
      </c>
      <c r="G122" s="212"/>
      <c r="H122" s="63"/>
      <c r="I122" s="305"/>
      <c r="J122" s="306"/>
      <c r="K122" s="307"/>
    </row>
    <row r="123" spans="1:11" x14ac:dyDescent="0.25">
      <c r="A123" s="299" t="s">
        <v>11</v>
      </c>
      <c r="B123" s="299"/>
      <c r="C123" s="299"/>
      <c r="D123" s="300">
        <f>D99+D100+D101+D104+D105+D109+D111+D112+D115</f>
        <v>786654</v>
      </c>
      <c r="E123" s="301"/>
      <c r="F123" s="300">
        <f>F99+F100+F101+F104+F105+F109+F111+F112+F115</f>
        <v>786654</v>
      </c>
      <c r="G123" s="301"/>
      <c r="H123" s="84">
        <f>H99+H100+H101+H104+H105+H109+H111+H112+H115</f>
        <v>0</v>
      </c>
      <c r="I123" s="225"/>
      <c r="J123" s="225"/>
      <c r="K123" s="225"/>
    </row>
    <row r="124" spans="1:11" ht="12" customHeight="1" x14ac:dyDescent="0.2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</row>
    <row r="125" spans="1:11" ht="12" customHeight="1" x14ac:dyDescent="0.2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1" ht="12" customHeight="1" x14ac:dyDescent="0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</row>
    <row r="127" spans="1:11" ht="12" customHeight="1" x14ac:dyDescent="0.2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1" ht="12" customHeight="1" x14ac:dyDescent="0.2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1" x14ac:dyDescent="0.25">
      <c r="A129" s="311" t="s">
        <v>59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</row>
    <row r="130" spans="1:11" ht="8.25" customHeight="1" x14ac:dyDescent="0.25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</row>
    <row r="131" spans="1:11" x14ac:dyDescent="0.25">
      <c r="A131" s="225"/>
      <c r="B131" s="225"/>
      <c r="C131" s="225"/>
      <c r="D131" s="226" t="s">
        <v>5</v>
      </c>
      <c r="E131" s="226"/>
      <c r="F131" s="226" t="s">
        <v>6</v>
      </c>
      <c r="G131" s="226"/>
      <c r="H131" s="78" t="s">
        <v>14</v>
      </c>
      <c r="I131" s="227" t="s">
        <v>13</v>
      </c>
      <c r="J131" s="228"/>
      <c r="K131" s="229"/>
    </row>
    <row r="132" spans="1:11" s="33" customFormat="1" ht="33" customHeight="1" x14ac:dyDescent="0.25">
      <c r="A132" s="216" t="s">
        <v>19</v>
      </c>
      <c r="B132" s="217"/>
      <c r="C132" s="218"/>
      <c r="D132" s="221">
        <f>SUM(D133:E135)</f>
        <v>300082.8</v>
      </c>
      <c r="E132" s="222"/>
      <c r="F132" s="221">
        <f>SUM(F133:G135)</f>
        <v>300082.8</v>
      </c>
      <c r="G132" s="222"/>
      <c r="H132" s="57"/>
      <c r="I132" s="294"/>
      <c r="J132" s="295"/>
      <c r="K132" s="296"/>
    </row>
    <row r="133" spans="1:11" s="33" customFormat="1" ht="51" customHeight="1" x14ac:dyDescent="0.25">
      <c r="A133" s="187" t="s">
        <v>84</v>
      </c>
      <c r="B133" s="266"/>
      <c r="C133" s="267"/>
      <c r="D133" s="350">
        <v>258553.2</v>
      </c>
      <c r="E133" s="354"/>
      <c r="F133" s="350">
        <f t="shared" ref="F133" si="8">D133+H133</f>
        <v>217000</v>
      </c>
      <c r="G133" s="351"/>
      <c r="H133" s="58">
        <v>-41553.199999999997</v>
      </c>
      <c r="I133" s="294" t="s">
        <v>153</v>
      </c>
      <c r="J133" s="295"/>
      <c r="K133" s="296"/>
    </row>
    <row r="134" spans="1:11" s="33" customFormat="1" ht="51" customHeight="1" x14ac:dyDescent="0.25">
      <c r="A134" s="187" t="s">
        <v>85</v>
      </c>
      <c r="B134" s="297"/>
      <c r="C134" s="298"/>
      <c r="D134" s="350">
        <v>36490.6</v>
      </c>
      <c r="E134" s="351"/>
      <c r="F134" s="350">
        <f>D134+H134</f>
        <v>78043.799999999988</v>
      </c>
      <c r="G134" s="351"/>
      <c r="H134" s="58">
        <v>41553.199999999997</v>
      </c>
      <c r="I134" s="294" t="s">
        <v>152</v>
      </c>
      <c r="J134" s="295"/>
      <c r="K134" s="296"/>
    </row>
    <row r="135" spans="1:11" s="33" customFormat="1" ht="25.5" customHeight="1" x14ac:dyDescent="0.25">
      <c r="A135" s="187" t="s">
        <v>86</v>
      </c>
      <c r="B135" s="297"/>
      <c r="C135" s="298"/>
      <c r="D135" s="350">
        <v>5039</v>
      </c>
      <c r="E135" s="351"/>
      <c r="F135" s="350">
        <f>D135+H135</f>
        <v>5039</v>
      </c>
      <c r="G135" s="351"/>
      <c r="H135" s="58"/>
      <c r="I135" s="294"/>
      <c r="J135" s="295"/>
      <c r="K135" s="296"/>
    </row>
    <row r="136" spans="1:11" ht="16.5" customHeight="1" x14ac:dyDescent="0.25">
      <c r="A136" s="216" t="s">
        <v>20</v>
      </c>
      <c r="B136" s="217"/>
      <c r="C136" s="218"/>
      <c r="D136" s="221">
        <f>D137</f>
        <v>5051500</v>
      </c>
      <c r="E136" s="222"/>
      <c r="F136" s="221">
        <f>F137</f>
        <v>5051500</v>
      </c>
      <c r="G136" s="222"/>
      <c r="H136" s="80"/>
      <c r="I136" s="225"/>
      <c r="J136" s="225"/>
      <c r="K136" s="225"/>
    </row>
    <row r="137" spans="1:11" s="33" customFormat="1" ht="51" customHeight="1" x14ac:dyDescent="0.25">
      <c r="A137" s="187" t="s">
        <v>101</v>
      </c>
      <c r="B137" s="297"/>
      <c r="C137" s="298"/>
      <c r="D137" s="350">
        <v>5051500</v>
      </c>
      <c r="E137" s="351"/>
      <c r="F137" s="350">
        <f>D137+H137</f>
        <v>5051500</v>
      </c>
      <c r="G137" s="351"/>
      <c r="H137" s="58"/>
      <c r="I137" s="294"/>
      <c r="J137" s="295"/>
      <c r="K137" s="296"/>
    </row>
    <row r="138" spans="1:11" x14ac:dyDescent="0.25">
      <c r="A138" s="299" t="s">
        <v>11</v>
      </c>
      <c r="B138" s="299"/>
      <c r="C138" s="299"/>
      <c r="D138" s="352">
        <f>D132+D136</f>
        <v>5351582.8</v>
      </c>
      <c r="E138" s="353"/>
      <c r="F138" s="352">
        <f>F132+F136</f>
        <v>5351582.8</v>
      </c>
      <c r="G138" s="353"/>
      <c r="H138" s="84">
        <f>H132+H136</f>
        <v>0</v>
      </c>
      <c r="I138" s="225"/>
      <c r="J138" s="225"/>
      <c r="K138" s="225"/>
    </row>
    <row r="139" spans="1:11" ht="45" customHeight="1" x14ac:dyDescent="0.25">
      <c r="A139" s="293" t="s">
        <v>29</v>
      </c>
      <c r="B139" s="293"/>
      <c r="C139" s="293"/>
      <c r="D139" s="293"/>
      <c r="E139" s="293"/>
      <c r="F139" s="293"/>
      <c r="G139" s="293"/>
      <c r="H139" s="293"/>
      <c r="I139" s="293"/>
      <c r="J139" s="293"/>
      <c r="K139" s="293"/>
    </row>
    <row r="140" spans="1:11" ht="30.75" customHeight="1" x14ac:dyDescent="0.25">
      <c r="A140" s="293" t="s">
        <v>87</v>
      </c>
      <c r="B140" s="293"/>
      <c r="C140" s="293"/>
      <c r="D140" s="293"/>
      <c r="E140" s="293"/>
      <c r="F140" s="293"/>
      <c r="G140" s="293"/>
      <c r="H140" s="293"/>
      <c r="I140" s="293"/>
      <c r="J140" s="293"/>
      <c r="K140" s="293"/>
    </row>
    <row r="141" spans="1:11" ht="20.25" customHeight="1" x14ac:dyDescent="0.2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1" ht="30.75" customHeight="1" x14ac:dyDescent="0.2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</row>
    <row r="143" spans="1:11" ht="15" customHeight="1" x14ac:dyDescent="0.25">
      <c r="A143" s="292"/>
      <c r="B143" s="292"/>
      <c r="C143" s="292"/>
      <c r="D143" s="292"/>
      <c r="E143" s="292"/>
      <c r="F143" s="292"/>
      <c r="G143" s="292"/>
      <c r="H143" s="292"/>
      <c r="I143" s="292"/>
      <c r="J143" s="292"/>
      <c r="K143" s="292"/>
    </row>
    <row r="144" spans="1:11" ht="117.75" customHeight="1" x14ac:dyDescent="0.25">
      <c r="A144" s="293" t="s">
        <v>30</v>
      </c>
      <c r="B144" s="293"/>
      <c r="C144" s="293"/>
      <c r="D144" s="293"/>
      <c r="E144" s="293"/>
      <c r="F144" s="293"/>
      <c r="G144" s="293"/>
      <c r="H144" s="293"/>
      <c r="I144" s="293"/>
      <c r="J144" s="293"/>
      <c r="K144" s="293"/>
    </row>
    <row r="145" spans="1:11" x14ac:dyDescent="0.25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1:11" x14ac:dyDescent="0.25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</row>
    <row r="147" spans="1:11" x14ac:dyDescent="0.25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</row>
    <row r="148" spans="1:11" x14ac:dyDescent="0.25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</row>
    <row r="149" spans="1:11" x14ac:dyDescent="0.25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</row>
    <row r="150" spans="1:11" x14ac:dyDescent="0.25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</row>
    <row r="151" spans="1:11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</row>
    <row r="152" spans="1:11" x14ac:dyDescent="0.25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</row>
    <row r="153" spans="1:11" x14ac:dyDescent="0.25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</row>
  </sheetData>
  <mergeCells count="432">
    <mergeCell ref="A8:J8"/>
    <mergeCell ref="A9:I9"/>
    <mergeCell ref="A10:I10"/>
    <mergeCell ref="A11:J11"/>
    <mergeCell ref="A12:J12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3:J13"/>
    <mergeCell ref="A15:J15"/>
    <mergeCell ref="A16:J16"/>
    <mergeCell ref="A18:C18"/>
    <mergeCell ref="D18:E18"/>
    <mergeCell ref="F18:G18"/>
    <mergeCell ref="H18:J18"/>
    <mergeCell ref="A23:C23"/>
    <mergeCell ref="D23:E23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A35:C35"/>
    <mergeCell ref="D35:E35"/>
    <mergeCell ref="F35:G35"/>
    <mergeCell ref="I35:K35"/>
    <mergeCell ref="A36:C36"/>
    <mergeCell ref="D36:E36"/>
    <mergeCell ref="F36:G36"/>
    <mergeCell ref="I36:K36"/>
    <mergeCell ref="F32:G32"/>
    <mergeCell ref="A33:C33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6:C66"/>
    <mergeCell ref="D66:E66"/>
    <mergeCell ref="F66:G66"/>
    <mergeCell ref="I66:K66"/>
    <mergeCell ref="A67:C67"/>
    <mergeCell ref="D67:E67"/>
    <mergeCell ref="F67:G67"/>
    <mergeCell ref="I67:K67"/>
    <mergeCell ref="A65:C65"/>
    <mergeCell ref="D65:E65"/>
    <mergeCell ref="F65:G65"/>
    <mergeCell ref="I65:K65"/>
    <mergeCell ref="A73:C73"/>
    <mergeCell ref="D73:E73"/>
    <mergeCell ref="F73:G73"/>
    <mergeCell ref="I73:K73"/>
    <mergeCell ref="A74:C74"/>
    <mergeCell ref="D74:E74"/>
    <mergeCell ref="F74:G74"/>
    <mergeCell ref="I74:K74"/>
    <mergeCell ref="A68:C68"/>
    <mergeCell ref="D68:E68"/>
    <mergeCell ref="F68:G68"/>
    <mergeCell ref="I68:K68"/>
    <mergeCell ref="A69:C69"/>
    <mergeCell ref="D69:E69"/>
    <mergeCell ref="F69:G69"/>
    <mergeCell ref="I69:K69"/>
    <mergeCell ref="A70:C70"/>
    <mergeCell ref="D70:E70"/>
    <mergeCell ref="F70:G70"/>
    <mergeCell ref="I70:K70"/>
    <mergeCell ref="A71:C71"/>
    <mergeCell ref="D71:E71"/>
    <mergeCell ref="F71:G71"/>
    <mergeCell ref="A72:C72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81:C81"/>
    <mergeCell ref="D81:E81"/>
    <mergeCell ref="F81:G81"/>
    <mergeCell ref="I81:K81"/>
    <mergeCell ref="A83:C83"/>
    <mergeCell ref="D83:E83"/>
    <mergeCell ref="F83:G83"/>
    <mergeCell ref="I83:K83"/>
    <mergeCell ref="A79:C79"/>
    <mergeCell ref="D79:E79"/>
    <mergeCell ref="F79:G79"/>
    <mergeCell ref="I79:K79"/>
    <mergeCell ref="A80:C80"/>
    <mergeCell ref="D80:E80"/>
    <mergeCell ref="F80:G80"/>
    <mergeCell ref="I80:K80"/>
    <mergeCell ref="A82:C82"/>
    <mergeCell ref="D82:E82"/>
    <mergeCell ref="F82:G82"/>
    <mergeCell ref="I82:K82"/>
    <mergeCell ref="I87:K91"/>
    <mergeCell ref="A88:C88"/>
    <mergeCell ref="D88:E88"/>
    <mergeCell ref="A84:C84"/>
    <mergeCell ref="D84:E84"/>
    <mergeCell ref="F84:G84"/>
    <mergeCell ref="I84:K84"/>
    <mergeCell ref="A85:C85"/>
    <mergeCell ref="D85:E85"/>
    <mergeCell ref="F85:G85"/>
    <mergeCell ref="I85:K85"/>
    <mergeCell ref="F88:G88"/>
    <mergeCell ref="A89:C89"/>
    <mergeCell ref="D89:E89"/>
    <mergeCell ref="F89:G89"/>
    <mergeCell ref="A90:C90"/>
    <mergeCell ref="D90:E90"/>
    <mergeCell ref="F90:G90"/>
    <mergeCell ref="A86:C86"/>
    <mergeCell ref="D86:E86"/>
    <mergeCell ref="A99:C99"/>
    <mergeCell ref="D99:E99"/>
    <mergeCell ref="F99:G99"/>
    <mergeCell ref="I99:K100"/>
    <mergeCell ref="A100:C100"/>
    <mergeCell ref="D100:E100"/>
    <mergeCell ref="F100:G100"/>
    <mergeCell ref="F86:G86"/>
    <mergeCell ref="I92:K92"/>
    <mergeCell ref="A96:K96"/>
    <mergeCell ref="A98:C98"/>
    <mergeCell ref="D98:E98"/>
    <mergeCell ref="F98:G98"/>
    <mergeCell ref="I98:K98"/>
    <mergeCell ref="A91:C91"/>
    <mergeCell ref="D91:E91"/>
    <mergeCell ref="F91:G91"/>
    <mergeCell ref="A92:C92"/>
    <mergeCell ref="D92:E92"/>
    <mergeCell ref="F92:G92"/>
    <mergeCell ref="I86:K86"/>
    <mergeCell ref="A87:C87"/>
    <mergeCell ref="D87:E87"/>
    <mergeCell ref="F87:G87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F117:G117"/>
    <mergeCell ref="A118:C118"/>
    <mergeCell ref="D118:E118"/>
    <mergeCell ref="F118:G118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I122:K122"/>
    <mergeCell ref="A123:C123"/>
    <mergeCell ref="D123:E123"/>
    <mergeCell ref="F123:G123"/>
    <mergeCell ref="I123:K123"/>
    <mergeCell ref="A129:K129"/>
    <mergeCell ref="A121:C121"/>
    <mergeCell ref="D121:E121"/>
    <mergeCell ref="F121:G121"/>
    <mergeCell ref="A122:C122"/>
    <mergeCell ref="D122:E122"/>
    <mergeCell ref="F122:G122"/>
    <mergeCell ref="I116:K121"/>
    <mergeCell ref="A119:C119"/>
    <mergeCell ref="D119:E119"/>
    <mergeCell ref="F119:G119"/>
    <mergeCell ref="A120:C120"/>
    <mergeCell ref="D120:E120"/>
    <mergeCell ref="F120:G120"/>
    <mergeCell ref="A116:C116"/>
    <mergeCell ref="D116:E116"/>
    <mergeCell ref="F116:G116"/>
    <mergeCell ref="A117:C117"/>
    <mergeCell ref="D117:E117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0:K130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38:C138"/>
    <mergeCell ref="D138:E138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D72:E72"/>
    <mergeCell ref="F72:G72"/>
    <mergeCell ref="I71:K72"/>
    <mergeCell ref="A150:K150"/>
    <mergeCell ref="A151:K151"/>
    <mergeCell ref="A152:K152"/>
    <mergeCell ref="A153:K153"/>
    <mergeCell ref="A107:C107"/>
    <mergeCell ref="D107:E107"/>
    <mergeCell ref="F107:G107"/>
    <mergeCell ref="I107:K107"/>
    <mergeCell ref="A144:K144"/>
    <mergeCell ref="A145:K145"/>
    <mergeCell ref="A146:K146"/>
    <mergeCell ref="A147:K147"/>
    <mergeCell ref="A148:K148"/>
    <mergeCell ref="A149:K149"/>
    <mergeCell ref="A139:K139"/>
    <mergeCell ref="A140:K140"/>
    <mergeCell ref="A143:K143"/>
    <mergeCell ref="A137:C137"/>
    <mergeCell ref="D137:E137"/>
    <mergeCell ref="F137:G137"/>
    <mergeCell ref="I137:K137"/>
  </mergeCells>
  <pageMargins left="0.31496062992125984" right="0.31496062992125984" top="0.15748031496062992" bottom="0" header="0.31496062992125984" footer="0.31496062992125984"/>
  <pageSetup paperSize="9" scale="75" fitToHeight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7"/>
  <sheetViews>
    <sheetView topLeftCell="A7" workbookViewId="0">
      <selection activeCell="A6" sqref="A6:J6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234" t="s">
        <v>215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52.5" customHeight="1" x14ac:dyDescent="0.25">
      <c r="A11" s="236" t="s">
        <v>181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94"/>
      <c r="B14" s="95"/>
      <c r="C14" s="95"/>
      <c r="D14" s="95"/>
      <c r="E14" s="95"/>
      <c r="F14" s="95"/>
      <c r="G14" s="95"/>
      <c r="H14" s="95"/>
      <c r="I14" s="95"/>
      <c r="J14" s="96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154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8915945</v>
      </c>
      <c r="E19" s="230"/>
      <c r="F19" s="230">
        <f>D19+H19</f>
        <v>10073449</v>
      </c>
      <c r="G19" s="230"/>
      <c r="H19" s="334">
        <v>1157504</v>
      </c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5351582.8</v>
      </c>
      <c r="E20" s="230"/>
      <c r="F20" s="230">
        <f>D20+H20</f>
        <v>5451325.7999999998</v>
      </c>
      <c r="G20" s="230"/>
      <c r="H20" s="334">
        <v>99743</v>
      </c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786654</v>
      </c>
      <c r="E22" s="230"/>
      <c r="F22" s="230">
        <f>D22+H22</f>
        <v>899343</v>
      </c>
      <c r="G22" s="230"/>
      <c r="H22" s="337">
        <v>112689</v>
      </c>
      <c r="I22" s="334"/>
      <c r="J22" s="334"/>
    </row>
    <row r="23" spans="1:11" ht="15.75" x14ac:dyDescent="0.25">
      <c r="A23" s="243" t="s">
        <v>11</v>
      </c>
      <c r="B23" s="257"/>
      <c r="C23" s="257"/>
      <c r="D23" s="247">
        <f>D19+D20+D21+D22</f>
        <v>15054181.800000001</v>
      </c>
      <c r="E23" s="247"/>
      <c r="F23" s="247">
        <f>F19+F20+F21+F22</f>
        <v>16424117.800000001</v>
      </c>
      <c r="G23" s="247"/>
      <c r="H23" s="335">
        <f>H19+H20+H21+H22</f>
        <v>1369936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155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93" t="s">
        <v>14</v>
      </c>
      <c r="I30" s="227" t="s">
        <v>13</v>
      </c>
      <c r="J30" s="228"/>
      <c r="K30" s="229"/>
    </row>
    <row r="31" spans="1:11" s="3" customFormat="1" ht="27.75" customHeight="1" x14ac:dyDescent="0.25">
      <c r="A31" s="223" t="s">
        <v>15</v>
      </c>
      <c r="B31" s="223"/>
      <c r="C31" s="223"/>
      <c r="D31" s="221">
        <v>3402075.51</v>
      </c>
      <c r="E31" s="222"/>
      <c r="F31" s="221">
        <f t="shared" ref="F31:F36" si="0">D31+H31</f>
        <v>4149761.6399999997</v>
      </c>
      <c r="G31" s="222"/>
      <c r="H31" s="35">
        <v>747686.13</v>
      </c>
      <c r="I31" s="325" t="s">
        <v>165</v>
      </c>
      <c r="J31" s="326"/>
      <c r="K31" s="327"/>
    </row>
    <row r="32" spans="1:11" s="3" customFormat="1" ht="27.75" customHeight="1" x14ac:dyDescent="0.25">
      <c r="A32" s="216" t="s">
        <v>16</v>
      </c>
      <c r="B32" s="217"/>
      <c r="C32" s="218"/>
      <c r="D32" s="219">
        <v>1027426.8</v>
      </c>
      <c r="E32" s="220"/>
      <c r="F32" s="221">
        <f t="shared" si="0"/>
        <v>1253228.02</v>
      </c>
      <c r="G32" s="222"/>
      <c r="H32" s="35">
        <v>225801.22</v>
      </c>
      <c r="I32" s="338"/>
      <c r="J32" s="339"/>
      <c r="K32" s="340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17292</v>
      </c>
      <c r="E34" s="222"/>
      <c r="F34" s="221">
        <f t="shared" si="0"/>
        <v>17292</v>
      </c>
      <c r="G34" s="222"/>
      <c r="H34" s="102">
        <f>SUM(H35:H37)</f>
        <v>0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1"/>
      <c r="I35" s="193"/>
      <c r="J35" s="194"/>
      <c r="K35" s="195"/>
    </row>
    <row r="36" spans="1:11" s="3" customFormat="1" ht="16.5" customHeight="1" x14ac:dyDescent="0.25">
      <c r="A36" s="268" t="s">
        <v>47</v>
      </c>
      <c r="B36" s="269"/>
      <c r="C36" s="270"/>
      <c r="D36" s="196">
        <v>2640</v>
      </c>
      <c r="E36" s="197"/>
      <c r="F36" s="196">
        <f t="shared" si="0"/>
        <v>2640</v>
      </c>
      <c r="G36" s="198"/>
      <c r="H36" s="15"/>
      <c r="I36" s="224"/>
      <c r="J36" s="224"/>
      <c r="K36" s="224"/>
    </row>
    <row r="37" spans="1:11" s="3" customFormat="1" ht="16.5" customHeight="1" x14ac:dyDescent="0.25">
      <c r="A37" s="187" t="s">
        <v>63</v>
      </c>
      <c r="B37" s="266"/>
      <c r="C37" s="267"/>
      <c r="D37" s="196">
        <v>252</v>
      </c>
      <c r="E37" s="197"/>
      <c r="F37" s="196">
        <f t="shared" ref="F37" si="1">D37+H37</f>
        <v>252</v>
      </c>
      <c r="G37" s="198"/>
      <c r="H37" s="11"/>
      <c r="I37" s="193"/>
      <c r="J37" s="194"/>
      <c r="K37" s="195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552717.49</v>
      </c>
      <c r="E38" s="265"/>
      <c r="F38" s="264">
        <f>H38+D38</f>
        <v>552717.49</v>
      </c>
      <c r="G38" s="265"/>
      <c r="H38" s="102">
        <f>SUM(H39:H41)</f>
        <v>0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6.5" customHeight="1" x14ac:dyDescent="0.25">
      <c r="A40" s="187" t="s">
        <v>23</v>
      </c>
      <c r="B40" s="188"/>
      <c r="C40" s="189"/>
      <c r="D40" s="196">
        <v>15835.2</v>
      </c>
      <c r="E40" s="197"/>
      <c r="F40" s="196">
        <f>H40+D40</f>
        <v>15835.2</v>
      </c>
      <c r="G40" s="198"/>
      <c r="H40" s="11"/>
      <c r="I40" s="193"/>
      <c r="J40" s="194"/>
      <c r="K40" s="195"/>
    </row>
    <row r="41" spans="1:11" s="3" customFormat="1" ht="75" customHeight="1" x14ac:dyDescent="0.25">
      <c r="A41" s="187" t="s">
        <v>34</v>
      </c>
      <c r="B41" s="188"/>
      <c r="C41" s="189"/>
      <c r="D41" s="196">
        <v>19382.29</v>
      </c>
      <c r="E41" s="197"/>
      <c r="F41" s="196">
        <f>H41+D41</f>
        <v>19382.29</v>
      </c>
      <c r="G41" s="198"/>
      <c r="H41" s="11"/>
      <c r="I41" s="261"/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334924.83999999997</v>
      </c>
      <c r="E42" s="265"/>
      <c r="F42" s="264">
        <f>D42+H42</f>
        <v>417633.24</v>
      </c>
      <c r="G42" s="265"/>
      <c r="H42" s="102">
        <f>SUM(H43:H52)</f>
        <v>82708.399999999994</v>
      </c>
      <c r="I42" s="261"/>
      <c r="J42" s="262"/>
      <c r="K42" s="263"/>
    </row>
    <row r="43" spans="1:11" s="3" customFormat="1" ht="36.7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2">D43+H43</f>
        <v>35000</v>
      </c>
      <c r="G43" s="198"/>
      <c r="H43" s="4"/>
      <c r="I43" s="193"/>
      <c r="J43" s="194"/>
      <c r="K43" s="195"/>
    </row>
    <row r="44" spans="1:11" s="3" customFormat="1" ht="88.5" customHeight="1" x14ac:dyDescent="0.25">
      <c r="A44" s="187" t="s">
        <v>158</v>
      </c>
      <c r="B44" s="188"/>
      <c r="C44" s="189"/>
      <c r="D44" s="211">
        <v>42000</v>
      </c>
      <c r="E44" s="212"/>
      <c r="F44" s="196">
        <f t="shared" si="2"/>
        <v>60250</v>
      </c>
      <c r="G44" s="198"/>
      <c r="H44" s="4">
        <v>18250</v>
      </c>
      <c r="I44" s="193" t="s">
        <v>159</v>
      </c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2"/>
        <v>6000</v>
      </c>
      <c r="G45" s="198"/>
      <c r="H45" s="4"/>
      <c r="I45" s="193"/>
      <c r="J45" s="194"/>
      <c r="K45" s="195"/>
    </row>
    <row r="46" spans="1:11" s="3" customFormat="1" ht="73.5" customHeight="1" x14ac:dyDescent="0.25">
      <c r="A46" s="187" t="s">
        <v>39</v>
      </c>
      <c r="B46" s="188"/>
      <c r="C46" s="189"/>
      <c r="D46" s="211">
        <v>138384.84</v>
      </c>
      <c r="E46" s="212"/>
      <c r="F46" s="196">
        <f t="shared" si="2"/>
        <v>162843.24</v>
      </c>
      <c r="G46" s="198"/>
      <c r="H46" s="11">
        <v>24458.400000000001</v>
      </c>
      <c r="I46" s="315" t="s">
        <v>174</v>
      </c>
      <c r="J46" s="316"/>
      <c r="K46" s="317"/>
    </row>
    <row r="47" spans="1:11" s="3" customFormat="1" ht="16.5" customHeight="1" x14ac:dyDescent="0.25">
      <c r="A47" s="187" t="s">
        <v>42</v>
      </c>
      <c r="B47" s="188"/>
      <c r="C47" s="189"/>
      <c r="D47" s="211">
        <f>1670*42</f>
        <v>70140</v>
      </c>
      <c r="E47" s="212"/>
      <c r="F47" s="196">
        <f t="shared" si="2"/>
        <v>70140</v>
      </c>
      <c r="G47" s="198"/>
      <c r="H47" s="12"/>
      <c r="I47" s="193"/>
      <c r="J47" s="194"/>
      <c r="K47" s="195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2"/>
        <v>12000</v>
      </c>
      <c r="G48" s="198"/>
      <c r="H48" s="11"/>
      <c r="I48" s="315"/>
      <c r="J48" s="316"/>
      <c r="K48" s="317"/>
    </row>
    <row r="49" spans="1:11" s="3" customFormat="1" ht="49.5" customHeight="1" x14ac:dyDescent="0.25">
      <c r="A49" s="187" t="s">
        <v>65</v>
      </c>
      <c r="B49" s="188"/>
      <c r="C49" s="189"/>
      <c r="D49" s="211">
        <v>9000</v>
      </c>
      <c r="E49" s="212"/>
      <c r="F49" s="196">
        <f t="shared" si="2"/>
        <v>9000</v>
      </c>
      <c r="G49" s="198"/>
      <c r="H49" s="11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2"/>
        <v>10000</v>
      </c>
      <c r="G50" s="198"/>
      <c r="H50" s="4"/>
      <c r="I50" s="261"/>
      <c r="J50" s="262"/>
      <c r="K50" s="263"/>
    </row>
    <row r="51" spans="1:11" s="3" customFormat="1" ht="58.5" customHeight="1" x14ac:dyDescent="0.25">
      <c r="A51" s="187" t="s">
        <v>94</v>
      </c>
      <c r="B51" s="188"/>
      <c r="C51" s="189"/>
      <c r="D51" s="211">
        <v>10000</v>
      </c>
      <c r="E51" s="212"/>
      <c r="F51" s="196">
        <f t="shared" si="2"/>
        <v>50000</v>
      </c>
      <c r="G51" s="198"/>
      <c r="H51" s="4">
        <v>40000</v>
      </c>
      <c r="I51" s="261" t="s">
        <v>176</v>
      </c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2400</v>
      </c>
      <c r="E52" s="273"/>
      <c r="F52" s="196">
        <f t="shared" si="2"/>
        <v>2400</v>
      </c>
      <c r="G52" s="198"/>
      <c r="H52" s="4"/>
      <c r="I52" s="261"/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SUM(D54:E68)</f>
        <v>3080981.56</v>
      </c>
      <c r="E53" s="265"/>
      <c r="F53" s="264">
        <f>SUM(F54:G68)</f>
        <v>3169944.96</v>
      </c>
      <c r="G53" s="265"/>
      <c r="H53" s="104">
        <f>SUM(H54:H68)</f>
        <v>88963.4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79" si="3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3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3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31288.32</v>
      </c>
      <c r="E57" s="191"/>
      <c r="F57" s="190">
        <f t="shared" si="3"/>
        <v>31288.32</v>
      </c>
      <c r="G57" s="192"/>
      <c r="H57" s="16"/>
      <c r="I57" s="261"/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299808</v>
      </c>
      <c r="E58" s="191"/>
      <c r="F58" s="190">
        <f t="shared" si="3"/>
        <v>299808</v>
      </c>
      <c r="G58" s="192"/>
      <c r="H58" s="16"/>
      <c r="I58" s="261"/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3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22900</v>
      </c>
      <c r="E60" s="191"/>
      <c r="F60" s="190">
        <f t="shared" si="3"/>
        <v>22900</v>
      </c>
      <c r="G60" s="192"/>
      <c r="H60" s="16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3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3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0</v>
      </c>
      <c r="E63" s="191"/>
      <c r="F63" s="190">
        <f t="shared" si="3"/>
        <v>0</v>
      </c>
      <c r="G63" s="192"/>
      <c r="H63" s="16"/>
      <c r="I63" s="193"/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3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3"/>
        <v>19464</v>
      </c>
      <c r="G65" s="192"/>
      <c r="H65" s="16"/>
      <c r="I65" s="315"/>
      <c r="J65" s="316"/>
      <c r="K65" s="317"/>
    </row>
    <row r="66" spans="1:11" s="3" customFormat="1" ht="75" customHeight="1" x14ac:dyDescent="0.25">
      <c r="A66" s="187" t="s">
        <v>177</v>
      </c>
      <c r="B66" s="188"/>
      <c r="C66" s="189"/>
      <c r="D66" s="190">
        <v>60000</v>
      </c>
      <c r="E66" s="191"/>
      <c r="F66" s="190">
        <f t="shared" si="3"/>
        <v>41650</v>
      </c>
      <c r="G66" s="192"/>
      <c r="H66" s="16">
        <v>-18350</v>
      </c>
      <c r="I66" s="193" t="s">
        <v>161</v>
      </c>
      <c r="J66" s="194"/>
      <c r="K66" s="195"/>
    </row>
    <row r="67" spans="1:11" s="3" customFormat="1" ht="51.75" customHeight="1" x14ac:dyDescent="0.25">
      <c r="A67" s="187" t="s">
        <v>160</v>
      </c>
      <c r="B67" s="188"/>
      <c r="C67" s="189"/>
      <c r="D67" s="190"/>
      <c r="E67" s="191"/>
      <c r="F67" s="190">
        <f t="shared" ref="F67" si="4">D67+H67</f>
        <v>107313.4</v>
      </c>
      <c r="G67" s="192"/>
      <c r="H67" s="16">
        <v>107313.4</v>
      </c>
      <c r="I67" s="315" t="s">
        <v>182</v>
      </c>
      <c r="J67" s="316"/>
      <c r="K67" s="317"/>
    </row>
    <row r="68" spans="1:11" s="3" customFormat="1" ht="53.25" customHeight="1" x14ac:dyDescent="0.25">
      <c r="A68" s="187" t="s">
        <v>119</v>
      </c>
      <c r="B68" s="188"/>
      <c r="C68" s="189"/>
      <c r="D68" s="190">
        <v>2484720</v>
      </c>
      <c r="E68" s="191"/>
      <c r="F68" s="190">
        <f t="shared" si="3"/>
        <v>2484720</v>
      </c>
      <c r="G68" s="192"/>
      <c r="H68" s="16"/>
      <c r="I68" s="261"/>
      <c r="J68" s="262"/>
      <c r="K68" s="263"/>
    </row>
    <row r="69" spans="1:11" ht="66" customHeight="1" x14ac:dyDescent="0.25">
      <c r="A69" s="216" t="s">
        <v>33</v>
      </c>
      <c r="B69" s="217"/>
      <c r="C69" s="218"/>
      <c r="D69" s="221">
        <f>D70</f>
        <v>7000</v>
      </c>
      <c r="E69" s="222"/>
      <c r="F69" s="221">
        <f t="shared" si="3"/>
        <v>5278</v>
      </c>
      <c r="G69" s="222"/>
      <c r="H69" s="102">
        <v>-1722</v>
      </c>
      <c r="I69" s="364" t="s">
        <v>130</v>
      </c>
      <c r="J69" s="365"/>
      <c r="K69" s="366"/>
    </row>
    <row r="70" spans="1:11" s="3" customFormat="1" ht="16.5" customHeight="1" x14ac:dyDescent="0.25">
      <c r="A70" s="187" t="s">
        <v>105</v>
      </c>
      <c r="B70" s="188"/>
      <c r="C70" s="189"/>
      <c r="D70" s="196">
        <v>7000</v>
      </c>
      <c r="E70" s="197"/>
      <c r="F70" s="196">
        <f t="shared" si="3"/>
        <v>7000</v>
      </c>
      <c r="G70" s="270"/>
      <c r="H70" s="66"/>
      <c r="I70" s="315"/>
      <c r="J70" s="316"/>
      <c r="K70" s="317"/>
    </row>
    <row r="71" spans="1:11" s="3" customFormat="1" ht="27.75" customHeight="1" x14ac:dyDescent="0.25">
      <c r="A71" s="202" t="s">
        <v>139</v>
      </c>
      <c r="B71" s="208"/>
      <c r="C71" s="209"/>
      <c r="D71" s="205">
        <f>D72+D73</f>
        <v>24500</v>
      </c>
      <c r="E71" s="210"/>
      <c r="F71" s="205">
        <f>D71+H71</f>
        <v>24500</v>
      </c>
      <c r="G71" s="207"/>
      <c r="H71" s="35">
        <f>H72+H73</f>
        <v>0</v>
      </c>
      <c r="I71" s="315"/>
      <c r="J71" s="316"/>
      <c r="K71" s="317"/>
    </row>
    <row r="72" spans="1:11" s="3" customFormat="1" ht="19.5" customHeight="1" x14ac:dyDescent="0.25">
      <c r="A72" s="187" t="s">
        <v>140</v>
      </c>
      <c r="B72" s="188"/>
      <c r="C72" s="189"/>
      <c r="D72" s="196">
        <v>10100</v>
      </c>
      <c r="E72" s="197"/>
      <c r="F72" s="196">
        <f>D72+H72</f>
        <v>10100</v>
      </c>
      <c r="G72" s="270"/>
      <c r="H72" s="66"/>
      <c r="I72" s="355"/>
      <c r="J72" s="356"/>
      <c r="K72" s="357"/>
    </row>
    <row r="73" spans="1:11" s="3" customFormat="1" ht="16.5" customHeight="1" x14ac:dyDescent="0.25">
      <c r="A73" s="187" t="s">
        <v>141</v>
      </c>
      <c r="B73" s="188"/>
      <c r="C73" s="189"/>
      <c r="D73" s="196">
        <v>14400</v>
      </c>
      <c r="E73" s="197"/>
      <c r="F73" s="196">
        <f>D73+H73</f>
        <v>14400</v>
      </c>
      <c r="G73" s="270"/>
      <c r="H73" s="66"/>
      <c r="I73" s="358"/>
      <c r="J73" s="359"/>
      <c r="K73" s="360"/>
    </row>
    <row r="74" spans="1:11" s="33" customFormat="1" ht="50.25" customHeight="1" x14ac:dyDescent="0.25">
      <c r="A74" s="202" t="s">
        <v>37</v>
      </c>
      <c r="B74" s="203"/>
      <c r="C74" s="204"/>
      <c r="D74" s="205">
        <v>10055.69</v>
      </c>
      <c r="E74" s="206"/>
      <c r="F74" s="205">
        <f t="shared" si="3"/>
        <v>7720.66</v>
      </c>
      <c r="G74" s="207"/>
      <c r="H74" s="35">
        <v>-2335.0300000000002</v>
      </c>
      <c r="I74" s="364" t="s">
        <v>183</v>
      </c>
      <c r="J74" s="365"/>
      <c r="K74" s="366"/>
    </row>
    <row r="75" spans="1:11" s="33" customFormat="1" ht="32.25" customHeight="1" x14ac:dyDescent="0.25">
      <c r="A75" s="202" t="s">
        <v>44</v>
      </c>
      <c r="B75" s="208"/>
      <c r="C75" s="209"/>
      <c r="D75" s="205">
        <f>SUM(D76:E79)</f>
        <v>310795</v>
      </c>
      <c r="E75" s="210"/>
      <c r="F75" s="205">
        <f t="shared" si="3"/>
        <v>310795</v>
      </c>
      <c r="G75" s="207"/>
      <c r="H75" s="35">
        <f>H78</f>
        <v>0</v>
      </c>
      <c r="I75" s="278"/>
      <c r="J75" s="279"/>
      <c r="K75" s="280"/>
    </row>
    <row r="76" spans="1:11" s="3" customFormat="1" ht="16.5" customHeight="1" x14ac:dyDescent="0.25">
      <c r="A76" s="187" t="s">
        <v>40</v>
      </c>
      <c r="B76" s="188"/>
      <c r="C76" s="189"/>
      <c r="D76" s="196">
        <v>1600</v>
      </c>
      <c r="E76" s="197"/>
      <c r="F76" s="196">
        <f t="shared" si="3"/>
        <v>1600</v>
      </c>
      <c r="G76" s="198"/>
      <c r="H76" s="13"/>
      <c r="I76" s="199"/>
      <c r="J76" s="200"/>
      <c r="K76" s="201"/>
    </row>
    <row r="77" spans="1:11" s="3" customFormat="1" ht="16.5" customHeight="1" x14ac:dyDescent="0.25">
      <c r="A77" s="187" t="s">
        <v>41</v>
      </c>
      <c r="B77" s="188"/>
      <c r="C77" s="189"/>
      <c r="D77" s="196">
        <v>3120</v>
      </c>
      <c r="E77" s="197"/>
      <c r="F77" s="196">
        <f t="shared" si="3"/>
        <v>3120</v>
      </c>
      <c r="G77" s="198"/>
      <c r="H77" s="13"/>
      <c r="I77" s="199"/>
      <c r="J77" s="200"/>
      <c r="K77" s="201"/>
    </row>
    <row r="78" spans="1:11" s="3" customFormat="1" ht="16.5" customHeight="1" x14ac:dyDescent="0.25">
      <c r="A78" s="187" t="s">
        <v>48</v>
      </c>
      <c r="B78" s="188"/>
      <c r="C78" s="189"/>
      <c r="D78" s="196">
        <v>6075</v>
      </c>
      <c r="E78" s="197"/>
      <c r="F78" s="196">
        <f t="shared" si="3"/>
        <v>6075</v>
      </c>
      <c r="G78" s="198"/>
      <c r="H78" s="11"/>
      <c r="I78" s="193"/>
      <c r="J78" s="194"/>
      <c r="K78" s="195"/>
    </row>
    <row r="79" spans="1:11" s="3" customFormat="1" ht="16.5" customHeight="1" x14ac:dyDescent="0.25">
      <c r="A79" s="187" t="s">
        <v>96</v>
      </c>
      <c r="B79" s="188"/>
      <c r="C79" s="189"/>
      <c r="D79" s="196">
        <v>300000</v>
      </c>
      <c r="E79" s="197"/>
      <c r="F79" s="196">
        <f t="shared" si="3"/>
        <v>300000</v>
      </c>
      <c r="G79" s="198"/>
      <c r="H79" s="11"/>
      <c r="I79" s="281"/>
      <c r="J79" s="282"/>
      <c r="K79" s="283"/>
    </row>
    <row r="80" spans="1:11" s="33" customFormat="1" ht="27" customHeight="1" x14ac:dyDescent="0.25">
      <c r="A80" s="202" t="s">
        <v>43</v>
      </c>
      <c r="B80" s="203"/>
      <c r="C80" s="204"/>
      <c r="D80" s="221">
        <f>SUM(D81:E83)</f>
        <v>29970</v>
      </c>
      <c r="E80" s="222"/>
      <c r="F80" s="221">
        <f>SUM(F81:G83)</f>
        <v>29970</v>
      </c>
      <c r="G80" s="222"/>
      <c r="H80" s="35">
        <f>SUM(H81:H83)</f>
        <v>0</v>
      </c>
      <c r="I80" s="193"/>
      <c r="J80" s="194"/>
      <c r="K80" s="195"/>
    </row>
    <row r="81" spans="1:11" s="3" customFormat="1" ht="16.5" customHeight="1" x14ac:dyDescent="0.25">
      <c r="A81" s="187" t="s">
        <v>53</v>
      </c>
      <c r="B81" s="188"/>
      <c r="C81" s="189"/>
      <c r="D81" s="196">
        <v>18000</v>
      </c>
      <c r="E81" s="197"/>
      <c r="F81" s="196">
        <f t="shared" ref="F81:F86" si="5">D81+H81</f>
        <v>18000</v>
      </c>
      <c r="G81" s="198"/>
      <c r="H81" s="11"/>
      <c r="I81" s="193"/>
      <c r="J81" s="194"/>
      <c r="K81" s="195"/>
    </row>
    <row r="82" spans="1:11" s="3" customFormat="1" ht="16.5" customHeight="1" x14ac:dyDescent="0.25">
      <c r="A82" s="187" t="s">
        <v>54</v>
      </c>
      <c r="B82" s="188"/>
      <c r="C82" s="189"/>
      <c r="D82" s="196">
        <v>4320</v>
      </c>
      <c r="E82" s="197"/>
      <c r="F82" s="196">
        <f t="shared" si="5"/>
        <v>4320</v>
      </c>
      <c r="G82" s="198"/>
      <c r="H82" s="11"/>
      <c r="I82" s="193"/>
      <c r="J82" s="194"/>
      <c r="K82" s="195"/>
    </row>
    <row r="83" spans="1:11" s="3" customFormat="1" ht="18" customHeight="1" x14ac:dyDescent="0.25">
      <c r="A83" s="187" t="s">
        <v>144</v>
      </c>
      <c r="B83" s="188"/>
      <c r="C83" s="189"/>
      <c r="D83" s="196">
        <v>7650</v>
      </c>
      <c r="E83" s="197"/>
      <c r="F83" s="196">
        <f t="shared" si="5"/>
        <v>7650</v>
      </c>
      <c r="G83" s="198"/>
      <c r="H83" s="11"/>
      <c r="I83" s="193"/>
      <c r="J83" s="194"/>
      <c r="K83" s="195"/>
    </row>
    <row r="84" spans="1:11" s="33" customFormat="1" ht="34.5" customHeight="1" x14ac:dyDescent="0.25">
      <c r="A84" s="202" t="s">
        <v>38</v>
      </c>
      <c r="B84" s="203"/>
      <c r="C84" s="204"/>
      <c r="D84" s="221">
        <f>SUM(D86:E87)</f>
        <v>65780.06</v>
      </c>
      <c r="E84" s="222"/>
      <c r="F84" s="221">
        <f t="shared" si="5"/>
        <v>82181.94</v>
      </c>
      <c r="G84" s="222"/>
      <c r="H84" s="61">
        <f>SUM(H85:H87)</f>
        <v>16401.88</v>
      </c>
      <c r="I84" s="193"/>
      <c r="J84" s="194"/>
      <c r="K84" s="195"/>
    </row>
    <row r="85" spans="1:11" s="33" customFormat="1" ht="51.75" customHeight="1" x14ac:dyDescent="0.25">
      <c r="A85" s="187" t="s">
        <v>164</v>
      </c>
      <c r="B85" s="297"/>
      <c r="C85" s="298"/>
      <c r="D85" s="221"/>
      <c r="E85" s="367"/>
      <c r="F85" s="350">
        <f t="shared" si="5"/>
        <v>8000</v>
      </c>
      <c r="G85" s="197"/>
      <c r="H85" s="107">
        <v>8000</v>
      </c>
      <c r="I85" s="193" t="s">
        <v>184</v>
      </c>
      <c r="J85" s="194"/>
      <c r="K85" s="195"/>
    </row>
    <row r="86" spans="1:11" s="3" customFormat="1" ht="95.25" customHeight="1" x14ac:dyDescent="0.25">
      <c r="A86" s="187" t="s">
        <v>76</v>
      </c>
      <c r="B86" s="188"/>
      <c r="C86" s="189"/>
      <c r="D86" s="196">
        <v>18337.93</v>
      </c>
      <c r="E86" s="197"/>
      <c r="F86" s="196">
        <f t="shared" si="5"/>
        <v>26565.61</v>
      </c>
      <c r="G86" s="198"/>
      <c r="H86" s="11">
        <v>8227.68</v>
      </c>
      <c r="I86" s="315" t="s">
        <v>163</v>
      </c>
      <c r="J86" s="316"/>
      <c r="K86" s="317"/>
    </row>
    <row r="87" spans="1:11" s="3" customFormat="1" ht="96" customHeight="1" x14ac:dyDescent="0.25">
      <c r="A87" s="187" t="s">
        <v>77</v>
      </c>
      <c r="B87" s="188"/>
      <c r="C87" s="189"/>
      <c r="D87" s="196">
        <v>47442.13</v>
      </c>
      <c r="E87" s="197"/>
      <c r="F87" s="196">
        <f t="shared" ref="F87:F93" si="6">D87+H87</f>
        <v>47616.329999999994</v>
      </c>
      <c r="G87" s="198"/>
      <c r="H87" s="11">
        <v>174.2</v>
      </c>
      <c r="I87" s="315" t="s">
        <v>178</v>
      </c>
      <c r="J87" s="316"/>
      <c r="K87" s="317"/>
    </row>
    <row r="88" spans="1:11" s="36" customFormat="1" ht="39" customHeight="1" x14ac:dyDescent="0.25">
      <c r="A88" s="318" t="s">
        <v>45</v>
      </c>
      <c r="B88" s="319"/>
      <c r="C88" s="320"/>
      <c r="D88" s="321">
        <f>SUM(D89:E93)</f>
        <v>45255</v>
      </c>
      <c r="E88" s="322"/>
      <c r="F88" s="321">
        <f t="shared" si="6"/>
        <v>45255</v>
      </c>
      <c r="G88" s="322"/>
      <c r="H88" s="62">
        <f>H89+H90+H91+H92+H93</f>
        <v>0</v>
      </c>
      <c r="I88" s="305"/>
      <c r="J88" s="306"/>
      <c r="K88" s="307"/>
    </row>
    <row r="89" spans="1:11" s="36" customFormat="1" ht="16.5" customHeight="1" x14ac:dyDescent="0.25">
      <c r="A89" s="308" t="s">
        <v>106</v>
      </c>
      <c r="B89" s="309"/>
      <c r="C89" s="310"/>
      <c r="D89" s="211">
        <v>12900</v>
      </c>
      <c r="E89" s="212"/>
      <c r="F89" s="211">
        <f t="shared" si="6"/>
        <v>12900</v>
      </c>
      <c r="G89" s="212"/>
      <c r="H89" s="11"/>
      <c r="I89" s="325"/>
      <c r="J89" s="326"/>
      <c r="K89" s="327"/>
    </row>
    <row r="90" spans="1:11" s="36" customFormat="1" ht="16.5" customHeight="1" x14ac:dyDescent="0.25">
      <c r="A90" s="308" t="s">
        <v>107</v>
      </c>
      <c r="B90" s="313"/>
      <c r="C90" s="314"/>
      <c r="D90" s="211">
        <v>10560</v>
      </c>
      <c r="E90" s="212"/>
      <c r="F90" s="211">
        <f t="shared" si="6"/>
        <v>10560</v>
      </c>
      <c r="G90" s="212"/>
      <c r="H90" s="11"/>
      <c r="I90" s="341"/>
      <c r="J90" s="342"/>
      <c r="K90" s="343"/>
    </row>
    <row r="91" spans="1:11" s="36" customFormat="1" ht="16.5" customHeight="1" x14ac:dyDescent="0.25">
      <c r="A91" s="308" t="s">
        <v>108</v>
      </c>
      <c r="B91" s="309"/>
      <c r="C91" s="310"/>
      <c r="D91" s="211">
        <v>14080</v>
      </c>
      <c r="E91" s="212"/>
      <c r="F91" s="211">
        <f t="shared" si="6"/>
        <v>14080</v>
      </c>
      <c r="G91" s="212"/>
      <c r="H91" s="11"/>
      <c r="I91" s="341"/>
      <c r="J91" s="342"/>
      <c r="K91" s="343"/>
    </row>
    <row r="92" spans="1:11" s="36" customFormat="1" ht="16.5" customHeight="1" x14ac:dyDescent="0.25">
      <c r="A92" s="308" t="s">
        <v>109</v>
      </c>
      <c r="B92" s="309"/>
      <c r="C92" s="310"/>
      <c r="D92" s="211">
        <v>7040</v>
      </c>
      <c r="E92" s="212"/>
      <c r="F92" s="211">
        <f t="shared" si="6"/>
        <v>7040</v>
      </c>
      <c r="G92" s="212"/>
      <c r="H92" s="11"/>
      <c r="I92" s="341"/>
      <c r="J92" s="342"/>
      <c r="K92" s="343"/>
    </row>
    <row r="93" spans="1:11" s="36" customFormat="1" ht="16.5" customHeight="1" x14ac:dyDescent="0.25">
      <c r="A93" s="308" t="s">
        <v>110</v>
      </c>
      <c r="B93" s="309"/>
      <c r="C93" s="310"/>
      <c r="D93" s="211">
        <v>675</v>
      </c>
      <c r="E93" s="212"/>
      <c r="F93" s="211">
        <f t="shared" si="6"/>
        <v>675</v>
      </c>
      <c r="G93" s="212"/>
      <c r="H93" s="11"/>
      <c r="I93" s="338"/>
      <c r="J93" s="339"/>
      <c r="K93" s="340"/>
    </row>
    <row r="94" spans="1:11" s="3" customFormat="1" x14ac:dyDescent="0.25">
      <c r="A94" s="299" t="s">
        <v>11</v>
      </c>
      <c r="B94" s="299"/>
      <c r="C94" s="299"/>
      <c r="D94" s="300">
        <f>D31+D32+D33+D34+D38+D42+D53+D69+D71+D74+D75+D80+D84+D88</f>
        <v>8915945</v>
      </c>
      <c r="E94" s="301"/>
      <c r="F94" s="300">
        <f>F31+F32+F33+F34+F38+F42+F53+F69+F71+F74+F75+F80+F84+F88</f>
        <v>10073449</v>
      </c>
      <c r="G94" s="301"/>
      <c r="H94" s="105">
        <f>H31+H32+H33+H34+H38+H42+H53+H69+H74+H75+H80+H84+H88</f>
        <v>1157503.9999999998</v>
      </c>
      <c r="I94" s="225"/>
      <c r="J94" s="225"/>
      <c r="K94" s="225"/>
    </row>
    <row r="95" spans="1:11" s="3" customFormat="1" x14ac:dyDescent="0.25">
      <c r="A95" s="8"/>
      <c r="B95" s="8"/>
      <c r="C95" s="8"/>
      <c r="D95" s="9"/>
      <c r="E95" s="9"/>
      <c r="F95" s="9"/>
      <c r="G95" s="9"/>
      <c r="H95" s="9"/>
      <c r="I95" s="10"/>
      <c r="J95" s="10"/>
      <c r="K95" s="10"/>
    </row>
    <row r="96" spans="1:11" s="3" customFormat="1" x14ac:dyDescent="0.25">
      <c r="A96" s="8"/>
      <c r="B96" s="8"/>
      <c r="C96" s="8"/>
      <c r="D96" s="9"/>
      <c r="E96" s="9"/>
      <c r="F96" s="9"/>
      <c r="G96" s="9"/>
      <c r="H96" s="9"/>
      <c r="I96" s="10"/>
      <c r="J96" s="10"/>
      <c r="K96" s="10"/>
    </row>
    <row r="97" spans="1:11" s="3" customFormat="1" x14ac:dyDescent="0.25">
      <c r="A97" s="8"/>
      <c r="B97" s="8"/>
      <c r="C97" s="8"/>
      <c r="D97" s="9"/>
      <c r="E97" s="9"/>
      <c r="F97" s="9"/>
      <c r="G97" s="9"/>
      <c r="H97" s="9"/>
      <c r="I97" s="10"/>
      <c r="J97" s="10"/>
      <c r="K97" s="10"/>
    </row>
    <row r="98" spans="1:11" ht="16.5" customHeight="1" x14ac:dyDescent="0.25">
      <c r="A98" s="277" t="s">
        <v>58</v>
      </c>
      <c r="B98" s="277"/>
      <c r="C98" s="277"/>
      <c r="D98" s="277"/>
      <c r="E98" s="277"/>
      <c r="F98" s="277"/>
      <c r="G98" s="277"/>
      <c r="H98" s="277"/>
      <c r="I98" s="277"/>
      <c r="J98" s="277"/>
      <c r="K98" s="277"/>
    </row>
    <row r="100" spans="1:11" x14ac:dyDescent="0.25">
      <c r="A100" s="225"/>
      <c r="B100" s="225"/>
      <c r="C100" s="225"/>
      <c r="D100" s="226" t="s">
        <v>5</v>
      </c>
      <c r="E100" s="226"/>
      <c r="F100" s="226" t="s">
        <v>6</v>
      </c>
      <c r="G100" s="226"/>
      <c r="H100" s="99" t="s">
        <v>14</v>
      </c>
      <c r="I100" s="227" t="s">
        <v>13</v>
      </c>
      <c r="J100" s="228"/>
      <c r="K100" s="229"/>
    </row>
    <row r="101" spans="1:11" ht="75.75" customHeight="1" x14ac:dyDescent="0.25">
      <c r="A101" s="312" t="s">
        <v>15</v>
      </c>
      <c r="B101" s="312"/>
      <c r="C101" s="312"/>
      <c r="D101" s="221">
        <v>413216.62</v>
      </c>
      <c r="E101" s="222"/>
      <c r="F101" s="221">
        <f>D101+H101</f>
        <v>288709.95999999996</v>
      </c>
      <c r="G101" s="222"/>
      <c r="H101" s="57">
        <v>-124506.66</v>
      </c>
      <c r="I101" s="325" t="s">
        <v>195</v>
      </c>
      <c r="J101" s="326"/>
      <c r="K101" s="327"/>
    </row>
    <row r="102" spans="1:11" ht="66" customHeight="1" x14ac:dyDescent="0.25">
      <c r="A102" s="286" t="s">
        <v>16</v>
      </c>
      <c r="B102" s="287"/>
      <c r="C102" s="288"/>
      <c r="D102" s="221">
        <v>124791.42</v>
      </c>
      <c r="E102" s="222"/>
      <c r="F102" s="221">
        <f>D102+H102</f>
        <v>87190.41</v>
      </c>
      <c r="G102" s="222"/>
      <c r="H102" s="57">
        <v>-37601.01</v>
      </c>
      <c r="I102" s="338"/>
      <c r="J102" s="339"/>
      <c r="K102" s="340"/>
    </row>
    <row r="103" spans="1:11" ht="27.75" customHeight="1" x14ac:dyDescent="0.25">
      <c r="A103" s="216" t="s">
        <v>27</v>
      </c>
      <c r="B103" s="217"/>
      <c r="C103" s="218"/>
      <c r="D103" s="221">
        <f>SUM(D104:E105)</f>
        <v>25479.96</v>
      </c>
      <c r="E103" s="323"/>
      <c r="F103" s="221">
        <f t="shared" ref="F103" si="7">D103+H103</f>
        <v>28860.629999999997</v>
      </c>
      <c r="G103" s="324"/>
      <c r="H103" s="101">
        <f>SUM(H104:H104)</f>
        <v>3380.67</v>
      </c>
      <c r="I103" s="199"/>
      <c r="J103" s="200"/>
      <c r="K103" s="201"/>
    </row>
    <row r="104" spans="1:11" ht="16.5" customHeight="1" x14ac:dyDescent="0.25">
      <c r="A104" s="187" t="s">
        <v>55</v>
      </c>
      <c r="B104" s="188"/>
      <c r="C104" s="189"/>
      <c r="D104" s="196">
        <v>23599.62</v>
      </c>
      <c r="E104" s="197"/>
      <c r="F104" s="196">
        <f>D104+H104</f>
        <v>26980.29</v>
      </c>
      <c r="G104" s="197"/>
      <c r="H104" s="64">
        <v>3380.67</v>
      </c>
      <c r="I104" s="193"/>
      <c r="J104" s="194"/>
      <c r="K104" s="195"/>
    </row>
    <row r="105" spans="1:11" ht="16.5" customHeight="1" x14ac:dyDescent="0.25">
      <c r="A105" s="187" t="s">
        <v>26</v>
      </c>
      <c r="B105" s="188"/>
      <c r="C105" s="189"/>
      <c r="D105" s="196">
        <v>1880.34</v>
      </c>
      <c r="E105" s="197"/>
      <c r="F105" s="196">
        <v>1880.34</v>
      </c>
      <c r="G105" s="197"/>
      <c r="H105" s="64"/>
      <c r="I105" s="193"/>
      <c r="J105" s="194"/>
      <c r="K105" s="195"/>
    </row>
    <row r="106" spans="1:11" ht="27.75" customHeight="1" x14ac:dyDescent="0.25">
      <c r="A106" s="216" t="s">
        <v>28</v>
      </c>
      <c r="B106" s="217"/>
      <c r="C106" s="218"/>
      <c r="D106" s="221">
        <v>60000</v>
      </c>
      <c r="E106" s="222"/>
      <c r="F106" s="221">
        <f>D106+H106</f>
        <v>30000</v>
      </c>
      <c r="G106" s="222"/>
      <c r="H106" s="57">
        <v>-30000</v>
      </c>
      <c r="I106" s="193"/>
      <c r="J106" s="194"/>
      <c r="K106" s="195"/>
    </row>
    <row r="107" spans="1:11" s="3" customFormat="1" ht="27.75" customHeight="1" x14ac:dyDescent="0.25">
      <c r="A107" s="223" t="s">
        <v>18</v>
      </c>
      <c r="B107" s="223"/>
      <c r="C107" s="223"/>
      <c r="D107" s="221">
        <f>SUM(D108:E109)</f>
        <v>0</v>
      </c>
      <c r="E107" s="222"/>
      <c r="F107" s="221">
        <f t="shared" ref="F107:F109" si="8">D107+H107</f>
        <v>3997</v>
      </c>
      <c r="G107" s="222"/>
      <c r="H107" s="106">
        <f>SUM(H108:H109)</f>
        <v>3997</v>
      </c>
      <c r="I107" s="224"/>
      <c r="J107" s="224"/>
      <c r="K107" s="224"/>
    </row>
    <row r="108" spans="1:11" s="3" customFormat="1" ht="27.75" customHeight="1" x14ac:dyDescent="0.25">
      <c r="A108" s="187" t="s">
        <v>157</v>
      </c>
      <c r="B108" s="266"/>
      <c r="C108" s="267"/>
      <c r="D108" s="196"/>
      <c r="E108" s="197"/>
      <c r="F108" s="196">
        <f t="shared" si="8"/>
        <v>2500</v>
      </c>
      <c r="G108" s="198"/>
      <c r="H108" s="11">
        <v>2500</v>
      </c>
      <c r="I108" s="361" t="s">
        <v>185</v>
      </c>
      <c r="J108" s="362"/>
      <c r="K108" s="363"/>
    </row>
    <row r="109" spans="1:11" s="3" customFormat="1" ht="35.25" customHeight="1" x14ac:dyDescent="0.25">
      <c r="A109" s="187" t="s">
        <v>156</v>
      </c>
      <c r="B109" s="266"/>
      <c r="C109" s="267"/>
      <c r="D109" s="196"/>
      <c r="E109" s="197"/>
      <c r="F109" s="196">
        <f t="shared" si="8"/>
        <v>1497</v>
      </c>
      <c r="G109" s="198"/>
      <c r="H109" s="11">
        <v>1497</v>
      </c>
      <c r="I109" s="331"/>
      <c r="J109" s="332"/>
      <c r="K109" s="333"/>
    </row>
    <row r="110" spans="1:11" s="33" customFormat="1" ht="33" customHeight="1" x14ac:dyDescent="0.25">
      <c r="A110" s="216" t="s">
        <v>19</v>
      </c>
      <c r="B110" s="217"/>
      <c r="C110" s="218"/>
      <c r="D110" s="221"/>
      <c r="E110" s="222"/>
      <c r="F110" s="221">
        <f>SUM(F111:G113)</f>
        <v>106371.61</v>
      </c>
      <c r="G110" s="222"/>
      <c r="H110" s="57">
        <f>SUM(H111:H113)</f>
        <v>106371.61</v>
      </c>
      <c r="I110" s="294"/>
      <c r="J110" s="295"/>
      <c r="K110" s="296"/>
    </row>
    <row r="111" spans="1:11" s="33" customFormat="1" ht="67.5" customHeight="1" x14ac:dyDescent="0.25">
      <c r="A111" s="187" t="s">
        <v>179</v>
      </c>
      <c r="B111" s="266"/>
      <c r="C111" s="267"/>
      <c r="D111" s="350"/>
      <c r="E111" s="354"/>
      <c r="F111" s="350">
        <f t="shared" ref="F111:F113" si="9">D111+H111</f>
        <v>30000</v>
      </c>
      <c r="G111" s="351"/>
      <c r="H111" s="58">
        <v>30000</v>
      </c>
      <c r="I111" s="294" t="s">
        <v>186</v>
      </c>
      <c r="J111" s="295"/>
      <c r="K111" s="296"/>
    </row>
    <row r="112" spans="1:11" s="3" customFormat="1" ht="82.5" customHeight="1" x14ac:dyDescent="0.25">
      <c r="A112" s="187" t="s">
        <v>168</v>
      </c>
      <c r="B112" s="188"/>
      <c r="C112" s="189"/>
      <c r="D112" s="196"/>
      <c r="E112" s="197"/>
      <c r="F112" s="196">
        <f t="shared" si="9"/>
        <v>51010.61</v>
      </c>
      <c r="G112" s="270"/>
      <c r="H112" s="65">
        <v>51010.61</v>
      </c>
      <c r="I112" s="294" t="s">
        <v>187</v>
      </c>
      <c r="J112" s="295"/>
      <c r="K112" s="296"/>
    </row>
    <row r="113" spans="1:11" s="3" customFormat="1" ht="62.25" customHeight="1" x14ac:dyDescent="0.25">
      <c r="A113" s="187" t="s">
        <v>169</v>
      </c>
      <c r="B113" s="188"/>
      <c r="C113" s="189"/>
      <c r="D113" s="196"/>
      <c r="E113" s="197"/>
      <c r="F113" s="196">
        <f t="shared" si="9"/>
        <v>25361</v>
      </c>
      <c r="G113" s="270"/>
      <c r="H113" s="65">
        <v>25361</v>
      </c>
      <c r="I113" s="294" t="s">
        <v>189</v>
      </c>
      <c r="J113" s="295"/>
      <c r="K113" s="296"/>
    </row>
    <row r="114" spans="1:11" ht="27.75" customHeight="1" x14ac:dyDescent="0.25">
      <c r="A114" s="216" t="s">
        <v>20</v>
      </c>
      <c r="B114" s="217"/>
      <c r="C114" s="218"/>
      <c r="D114" s="221">
        <f>SUM(D115:E118)</f>
        <v>152666</v>
      </c>
      <c r="E114" s="222"/>
      <c r="F114" s="221">
        <f t="shared" ref="F114:F123" si="10">D114+H114</f>
        <v>239926.86</v>
      </c>
      <c r="G114" s="222"/>
      <c r="H114" s="101">
        <f>SUM(H115:H118)</f>
        <v>87260.86</v>
      </c>
      <c r="I114" s="225"/>
      <c r="J114" s="225"/>
      <c r="K114" s="225"/>
    </row>
    <row r="115" spans="1:11" s="3" customFormat="1" ht="16.5" customHeight="1" x14ac:dyDescent="0.25">
      <c r="A115" s="187" t="s">
        <v>78</v>
      </c>
      <c r="B115" s="188"/>
      <c r="C115" s="189"/>
      <c r="D115" s="196">
        <v>140000</v>
      </c>
      <c r="E115" s="197"/>
      <c r="F115" s="196">
        <f t="shared" si="10"/>
        <v>140000</v>
      </c>
      <c r="G115" s="270"/>
      <c r="H115" s="65"/>
      <c r="I115" s="344"/>
      <c r="J115" s="345"/>
      <c r="K115" s="346"/>
    </row>
    <row r="116" spans="1:11" s="3" customFormat="1" ht="16.5" customHeight="1" x14ac:dyDescent="0.25">
      <c r="A116" s="187" t="s">
        <v>60</v>
      </c>
      <c r="B116" s="188"/>
      <c r="C116" s="189"/>
      <c r="D116" s="196">
        <v>11166</v>
      </c>
      <c r="E116" s="197"/>
      <c r="F116" s="196">
        <f t="shared" si="10"/>
        <v>11166</v>
      </c>
      <c r="G116" s="270"/>
      <c r="H116" s="65"/>
      <c r="I116" s="315"/>
      <c r="J116" s="316"/>
      <c r="K116" s="317"/>
    </row>
    <row r="117" spans="1:11" s="3" customFormat="1" ht="24" customHeight="1" x14ac:dyDescent="0.25">
      <c r="A117" s="187" t="s">
        <v>137</v>
      </c>
      <c r="B117" s="188"/>
      <c r="C117" s="189"/>
      <c r="D117" s="196">
        <v>1500</v>
      </c>
      <c r="E117" s="197"/>
      <c r="F117" s="196">
        <f t="shared" ref="F117" si="11">D117+H117</f>
        <v>1500</v>
      </c>
      <c r="G117" s="270"/>
      <c r="H117" s="65"/>
      <c r="I117" s="315"/>
      <c r="J117" s="316"/>
      <c r="K117" s="317"/>
    </row>
    <row r="118" spans="1:11" s="3" customFormat="1" ht="52.5" customHeight="1" x14ac:dyDescent="0.25">
      <c r="A118" s="187" t="s">
        <v>170</v>
      </c>
      <c r="B118" s="188"/>
      <c r="C118" s="189"/>
      <c r="D118" s="196"/>
      <c r="E118" s="197"/>
      <c r="F118" s="196">
        <f t="shared" si="10"/>
        <v>87260.86</v>
      </c>
      <c r="G118" s="270"/>
      <c r="H118" s="65">
        <v>87260.86</v>
      </c>
      <c r="I118" s="294" t="s">
        <v>188</v>
      </c>
      <c r="J118" s="295"/>
      <c r="K118" s="296"/>
    </row>
    <row r="119" spans="1:11" ht="27.75" customHeight="1" x14ac:dyDescent="0.25">
      <c r="A119" s="202" t="s">
        <v>139</v>
      </c>
      <c r="B119" s="208"/>
      <c r="C119" s="209"/>
      <c r="D119" s="221">
        <f>D120</f>
        <v>0</v>
      </c>
      <c r="E119" s="222"/>
      <c r="F119" s="221">
        <f t="shared" si="10"/>
        <v>16800</v>
      </c>
      <c r="G119" s="222"/>
      <c r="H119" s="101">
        <f>SUM(H120:H120)</f>
        <v>16800</v>
      </c>
      <c r="I119" s="225"/>
      <c r="J119" s="225"/>
      <c r="K119" s="225"/>
    </row>
    <row r="120" spans="1:11" s="3" customFormat="1" ht="67.5" customHeight="1" x14ac:dyDescent="0.25">
      <c r="A120" s="187" t="s">
        <v>171</v>
      </c>
      <c r="B120" s="188"/>
      <c r="C120" s="189"/>
      <c r="D120" s="196">
        <v>0</v>
      </c>
      <c r="E120" s="197"/>
      <c r="F120" s="196">
        <f t="shared" si="10"/>
        <v>16800</v>
      </c>
      <c r="G120" s="270"/>
      <c r="H120" s="65">
        <v>16800</v>
      </c>
      <c r="I120" s="294" t="s">
        <v>167</v>
      </c>
      <c r="J120" s="295"/>
      <c r="K120" s="296"/>
    </row>
    <row r="121" spans="1:11" s="33" customFormat="1" ht="27" customHeight="1" x14ac:dyDescent="0.25">
      <c r="A121" s="202" t="s">
        <v>43</v>
      </c>
      <c r="B121" s="203"/>
      <c r="C121" s="204"/>
      <c r="D121" s="221">
        <f>SUM(D122:E122)</f>
        <v>0</v>
      </c>
      <c r="E121" s="222"/>
      <c r="F121" s="221">
        <f>SUM(F122:G122)</f>
        <v>6000</v>
      </c>
      <c r="G121" s="222"/>
      <c r="H121" s="35">
        <f>SUM(H122:H122)</f>
        <v>6000</v>
      </c>
      <c r="I121" s="193"/>
      <c r="J121" s="194"/>
      <c r="K121" s="195"/>
    </row>
    <row r="122" spans="1:11" s="3" customFormat="1" ht="54" customHeight="1" x14ac:dyDescent="0.25">
      <c r="A122" s="187" t="s">
        <v>162</v>
      </c>
      <c r="B122" s="188"/>
      <c r="C122" s="189"/>
      <c r="D122" s="196"/>
      <c r="E122" s="197"/>
      <c r="F122" s="196">
        <f t="shared" ref="F122" si="12">D122+H122</f>
        <v>6000</v>
      </c>
      <c r="G122" s="198"/>
      <c r="H122" s="11">
        <v>6000</v>
      </c>
      <c r="I122" s="294" t="s">
        <v>194</v>
      </c>
      <c r="J122" s="295"/>
      <c r="K122" s="296"/>
    </row>
    <row r="123" spans="1:11" s="33" customFormat="1" ht="52.5" customHeight="1" x14ac:dyDescent="0.25">
      <c r="A123" s="202" t="s">
        <v>172</v>
      </c>
      <c r="B123" s="203"/>
      <c r="C123" s="204"/>
      <c r="D123" s="205">
        <v>0</v>
      </c>
      <c r="E123" s="206"/>
      <c r="F123" s="205">
        <f t="shared" si="10"/>
        <v>62500</v>
      </c>
      <c r="G123" s="207"/>
      <c r="H123" s="57">
        <f>H124+H125</f>
        <v>62500</v>
      </c>
      <c r="I123" s="344"/>
      <c r="J123" s="345"/>
      <c r="K123" s="346"/>
    </row>
    <row r="124" spans="1:11" s="33" customFormat="1" ht="48.75" customHeight="1" x14ac:dyDescent="0.25">
      <c r="A124" s="187" t="s">
        <v>173</v>
      </c>
      <c r="B124" s="188"/>
      <c r="C124" s="189"/>
      <c r="D124" s="196"/>
      <c r="E124" s="197"/>
      <c r="F124" s="196">
        <f>D124+H124</f>
        <v>10000</v>
      </c>
      <c r="G124" s="270"/>
      <c r="H124" s="65">
        <v>10000</v>
      </c>
      <c r="I124" s="315" t="s">
        <v>190</v>
      </c>
      <c r="J124" s="368"/>
      <c r="K124" s="369"/>
    </row>
    <row r="125" spans="1:11" s="33" customFormat="1" ht="66.75" customHeight="1" x14ac:dyDescent="0.25">
      <c r="A125" s="187" t="s">
        <v>175</v>
      </c>
      <c r="B125" s="188"/>
      <c r="C125" s="189"/>
      <c r="D125" s="196"/>
      <c r="E125" s="197"/>
      <c r="F125" s="196">
        <f>D125+H125</f>
        <v>52500</v>
      </c>
      <c r="G125" s="270"/>
      <c r="H125" s="65">
        <f>35*1500</f>
        <v>52500</v>
      </c>
      <c r="I125" s="315" t="s">
        <v>191</v>
      </c>
      <c r="J125" s="368"/>
      <c r="K125" s="369"/>
    </row>
    <row r="126" spans="1:11" s="98" customFormat="1" ht="32.25" customHeight="1" x14ac:dyDescent="0.25">
      <c r="A126" s="202" t="s">
        <v>38</v>
      </c>
      <c r="B126" s="203"/>
      <c r="C126" s="204"/>
      <c r="D126" s="221">
        <f>SUM(D127:E127)</f>
        <v>0</v>
      </c>
      <c r="E126" s="222"/>
      <c r="F126" s="221">
        <f>D126+H126</f>
        <v>18486.53</v>
      </c>
      <c r="G126" s="222"/>
      <c r="H126" s="57">
        <f>H127</f>
        <v>18486.53</v>
      </c>
      <c r="I126" s="315"/>
      <c r="J126" s="316"/>
      <c r="K126" s="317"/>
    </row>
    <row r="127" spans="1:11" s="3" customFormat="1" ht="74.25" customHeight="1" x14ac:dyDescent="0.25">
      <c r="A127" s="308" t="s">
        <v>180</v>
      </c>
      <c r="B127" s="309"/>
      <c r="C127" s="310"/>
      <c r="D127" s="196">
        <v>0</v>
      </c>
      <c r="E127" s="197"/>
      <c r="F127" s="196">
        <f>D127</f>
        <v>0</v>
      </c>
      <c r="G127" s="198"/>
      <c r="H127" s="64">
        <v>18486.53</v>
      </c>
      <c r="I127" s="294" t="s">
        <v>192</v>
      </c>
      <c r="J127" s="295"/>
      <c r="K127" s="296"/>
    </row>
    <row r="128" spans="1:11" s="36" customFormat="1" ht="39" customHeight="1" x14ac:dyDescent="0.25">
      <c r="A128" s="318" t="s">
        <v>45</v>
      </c>
      <c r="B128" s="319"/>
      <c r="C128" s="320"/>
      <c r="D128" s="321">
        <f>SUM(D129:E135)</f>
        <v>10500</v>
      </c>
      <c r="E128" s="322"/>
      <c r="F128" s="321">
        <f t="shared" ref="F128:F135" si="13">D128+H128</f>
        <v>10500</v>
      </c>
      <c r="G128" s="322"/>
      <c r="H128" s="64">
        <f>SUM(H129:H134)</f>
        <v>0</v>
      </c>
      <c r="I128" s="261"/>
      <c r="J128" s="262"/>
      <c r="K128" s="263"/>
    </row>
    <row r="129" spans="1:11" s="36" customFormat="1" ht="16.5" hidden="1" customHeight="1" x14ac:dyDescent="0.25">
      <c r="A129" s="308" t="s">
        <v>81</v>
      </c>
      <c r="B129" s="309"/>
      <c r="C129" s="310"/>
      <c r="D129" s="211">
        <v>0</v>
      </c>
      <c r="E129" s="212"/>
      <c r="F129" s="211">
        <f t="shared" si="13"/>
        <v>0</v>
      </c>
      <c r="G129" s="212"/>
      <c r="H129" s="64"/>
      <c r="I129" s="325"/>
      <c r="J129" s="326"/>
      <c r="K129" s="327"/>
    </row>
    <row r="130" spans="1:11" s="36" customFormat="1" ht="16.5" hidden="1" customHeight="1" x14ac:dyDescent="0.25">
      <c r="A130" s="308" t="s">
        <v>49</v>
      </c>
      <c r="B130" s="309"/>
      <c r="C130" s="310"/>
      <c r="D130" s="211">
        <v>0</v>
      </c>
      <c r="E130" s="212"/>
      <c r="F130" s="211">
        <f t="shared" si="13"/>
        <v>0</v>
      </c>
      <c r="G130" s="212"/>
      <c r="H130" s="64"/>
      <c r="I130" s="341"/>
      <c r="J130" s="342"/>
      <c r="K130" s="343"/>
    </row>
    <row r="131" spans="1:11" s="36" customFormat="1" ht="16.5" hidden="1" customHeight="1" x14ac:dyDescent="0.25">
      <c r="A131" s="308" t="s">
        <v>50</v>
      </c>
      <c r="B131" s="313"/>
      <c r="C131" s="314"/>
      <c r="D131" s="211">
        <v>0</v>
      </c>
      <c r="E131" s="212"/>
      <c r="F131" s="211">
        <f t="shared" si="13"/>
        <v>0</v>
      </c>
      <c r="G131" s="212"/>
      <c r="H131" s="64"/>
      <c r="I131" s="341"/>
      <c r="J131" s="342"/>
      <c r="K131" s="343"/>
    </row>
    <row r="132" spans="1:11" s="36" customFormat="1" ht="16.5" hidden="1" customHeight="1" x14ac:dyDescent="0.25">
      <c r="A132" s="308" t="s">
        <v>51</v>
      </c>
      <c r="B132" s="309"/>
      <c r="C132" s="310"/>
      <c r="D132" s="211">
        <v>0</v>
      </c>
      <c r="E132" s="212"/>
      <c r="F132" s="211">
        <f t="shared" si="13"/>
        <v>0</v>
      </c>
      <c r="G132" s="212"/>
      <c r="H132" s="64"/>
      <c r="I132" s="341"/>
      <c r="J132" s="342"/>
      <c r="K132" s="343"/>
    </row>
    <row r="133" spans="1:11" s="36" customFormat="1" ht="16.5" hidden="1" customHeight="1" x14ac:dyDescent="0.25">
      <c r="A133" s="308" t="s">
        <v>52</v>
      </c>
      <c r="B133" s="309"/>
      <c r="C133" s="310"/>
      <c r="D133" s="211">
        <v>0</v>
      </c>
      <c r="E133" s="212"/>
      <c r="F133" s="211">
        <f t="shared" si="13"/>
        <v>0</v>
      </c>
      <c r="G133" s="212"/>
      <c r="H133" s="64"/>
      <c r="I133" s="341"/>
      <c r="J133" s="342"/>
      <c r="K133" s="343"/>
    </row>
    <row r="134" spans="1:11" s="36" customFormat="1" ht="16.5" hidden="1" customHeight="1" x14ac:dyDescent="0.25">
      <c r="A134" s="308" t="s">
        <v>82</v>
      </c>
      <c r="B134" s="309"/>
      <c r="C134" s="310"/>
      <c r="D134" s="211">
        <v>0</v>
      </c>
      <c r="E134" s="212"/>
      <c r="F134" s="211">
        <f t="shared" si="13"/>
        <v>0</v>
      </c>
      <c r="G134" s="212"/>
      <c r="H134" s="64"/>
      <c r="I134" s="338"/>
      <c r="J134" s="339"/>
      <c r="K134" s="340"/>
    </row>
    <row r="135" spans="1:11" s="36" customFormat="1" ht="16.5" customHeight="1" x14ac:dyDescent="0.25">
      <c r="A135" s="308" t="s">
        <v>83</v>
      </c>
      <c r="B135" s="309"/>
      <c r="C135" s="310"/>
      <c r="D135" s="211">
        <v>10500</v>
      </c>
      <c r="E135" s="212"/>
      <c r="F135" s="211">
        <f t="shared" si="13"/>
        <v>10500</v>
      </c>
      <c r="G135" s="212"/>
      <c r="H135" s="63"/>
      <c r="I135" s="305"/>
      <c r="J135" s="306"/>
      <c r="K135" s="307"/>
    </row>
    <row r="136" spans="1:11" x14ac:dyDescent="0.25">
      <c r="A136" s="299" t="s">
        <v>11</v>
      </c>
      <c r="B136" s="299"/>
      <c r="C136" s="299"/>
      <c r="D136" s="300">
        <f>D101+D102+D103+D106+D114+D119+D123+D126+D128</f>
        <v>786654</v>
      </c>
      <c r="E136" s="301"/>
      <c r="F136" s="300">
        <f>F101+F102+F103+F106+F107+F110+F114+F119+F121+F123+F126+F128</f>
        <v>899343</v>
      </c>
      <c r="G136" s="301"/>
      <c r="H136" s="99">
        <f>H101+H102+H103+H106+H107+H110+H114+H119+H121+H123+H126+H128</f>
        <v>112689</v>
      </c>
      <c r="I136" s="225"/>
      <c r="J136" s="225"/>
      <c r="K136" s="225"/>
    </row>
    <row r="137" spans="1:11" ht="12" customHeight="1" x14ac:dyDescent="0.25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</row>
    <row r="138" spans="1:11" ht="12" customHeight="1" x14ac:dyDescent="0.25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</row>
    <row r="139" spans="1:11" ht="12" customHeight="1" x14ac:dyDescent="0.25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</row>
    <row r="140" spans="1:11" ht="12" customHeight="1" x14ac:dyDescent="0.25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</row>
    <row r="141" spans="1:11" ht="12" customHeight="1" x14ac:dyDescent="0.25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</row>
    <row r="142" spans="1:11" x14ac:dyDescent="0.25">
      <c r="A142" s="311" t="s">
        <v>59</v>
      </c>
      <c r="B142" s="311"/>
      <c r="C142" s="311"/>
      <c r="D142" s="311"/>
      <c r="E142" s="311"/>
      <c r="F142" s="311"/>
      <c r="G142" s="311"/>
      <c r="H142" s="311"/>
      <c r="I142" s="311"/>
      <c r="J142" s="311"/>
      <c r="K142" s="311"/>
    </row>
    <row r="143" spans="1:11" ht="8.25" customHeight="1" x14ac:dyDescent="0.2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</row>
    <row r="144" spans="1:11" x14ac:dyDescent="0.25">
      <c r="A144" s="225"/>
      <c r="B144" s="225"/>
      <c r="C144" s="225"/>
      <c r="D144" s="226" t="s">
        <v>5</v>
      </c>
      <c r="E144" s="226"/>
      <c r="F144" s="226" t="s">
        <v>6</v>
      </c>
      <c r="G144" s="226"/>
      <c r="H144" s="93" t="s">
        <v>14</v>
      </c>
      <c r="I144" s="227" t="s">
        <v>13</v>
      </c>
      <c r="J144" s="228"/>
      <c r="K144" s="229"/>
    </row>
    <row r="145" spans="1:11" s="33" customFormat="1" ht="33" customHeight="1" x14ac:dyDescent="0.25">
      <c r="A145" s="216" t="s">
        <v>19</v>
      </c>
      <c r="B145" s="217"/>
      <c r="C145" s="218"/>
      <c r="D145" s="221">
        <f>SUM(D146:E149)</f>
        <v>300082.8</v>
      </c>
      <c r="E145" s="222"/>
      <c r="F145" s="221">
        <f>SUM(F146:G149)</f>
        <v>399825.8</v>
      </c>
      <c r="G145" s="222"/>
      <c r="H145" s="57">
        <f>H146+H147+H148+H149</f>
        <v>99743</v>
      </c>
      <c r="I145" s="294"/>
      <c r="J145" s="295"/>
      <c r="K145" s="296"/>
    </row>
    <row r="146" spans="1:11" s="33" customFormat="1" ht="31.5" customHeight="1" x14ac:dyDescent="0.25">
      <c r="A146" s="187" t="s">
        <v>84</v>
      </c>
      <c r="B146" s="266"/>
      <c r="C146" s="267"/>
      <c r="D146" s="350">
        <v>217000</v>
      </c>
      <c r="E146" s="354"/>
      <c r="F146" s="350">
        <f t="shared" ref="F146" si="14">D146+H146</f>
        <v>217000</v>
      </c>
      <c r="G146" s="351"/>
      <c r="H146" s="58"/>
      <c r="I146" s="294"/>
      <c r="J146" s="295"/>
      <c r="K146" s="296"/>
    </row>
    <row r="147" spans="1:11" s="33" customFormat="1" ht="22.5" customHeight="1" x14ac:dyDescent="0.25">
      <c r="A147" s="187" t="s">
        <v>85</v>
      </c>
      <c r="B147" s="297"/>
      <c r="C147" s="298"/>
      <c r="D147" s="350">
        <v>78043.8</v>
      </c>
      <c r="E147" s="351"/>
      <c r="F147" s="350">
        <f>D147+H147</f>
        <v>78043.8</v>
      </c>
      <c r="G147" s="351"/>
      <c r="H147" s="58"/>
      <c r="I147" s="294"/>
      <c r="J147" s="295"/>
      <c r="K147" s="296"/>
    </row>
    <row r="148" spans="1:11" s="33" customFormat="1" ht="25.5" customHeight="1" x14ac:dyDescent="0.25">
      <c r="A148" s="187" t="s">
        <v>86</v>
      </c>
      <c r="B148" s="297"/>
      <c r="C148" s="298"/>
      <c r="D148" s="350">
        <v>5039</v>
      </c>
      <c r="E148" s="351"/>
      <c r="F148" s="350">
        <f>D148+H148</f>
        <v>5039</v>
      </c>
      <c r="G148" s="351"/>
      <c r="H148" s="58"/>
      <c r="I148" s="294"/>
      <c r="J148" s="295"/>
      <c r="K148" s="296"/>
    </row>
    <row r="149" spans="1:11" s="33" customFormat="1" ht="82.5" customHeight="1" x14ac:dyDescent="0.25">
      <c r="A149" s="187" t="s">
        <v>166</v>
      </c>
      <c r="B149" s="297"/>
      <c r="C149" s="298"/>
      <c r="D149" s="350"/>
      <c r="E149" s="351"/>
      <c r="F149" s="350">
        <f>D149+H149</f>
        <v>99743</v>
      </c>
      <c r="G149" s="351"/>
      <c r="H149" s="58">
        <v>99743</v>
      </c>
      <c r="I149" s="294" t="s">
        <v>193</v>
      </c>
      <c r="J149" s="295"/>
      <c r="K149" s="296"/>
    </row>
    <row r="150" spans="1:11" ht="16.5" customHeight="1" x14ac:dyDescent="0.25">
      <c r="A150" s="216" t="s">
        <v>20</v>
      </c>
      <c r="B150" s="217"/>
      <c r="C150" s="218"/>
      <c r="D150" s="221">
        <f>D151</f>
        <v>5051500</v>
      </c>
      <c r="E150" s="222"/>
      <c r="F150" s="221">
        <f>F151</f>
        <v>5051500</v>
      </c>
      <c r="G150" s="222"/>
      <c r="H150" s="102"/>
      <c r="I150" s="225"/>
      <c r="J150" s="225"/>
      <c r="K150" s="225"/>
    </row>
    <row r="151" spans="1:11" s="33" customFormat="1" ht="51" customHeight="1" x14ac:dyDescent="0.25">
      <c r="A151" s="187" t="s">
        <v>101</v>
      </c>
      <c r="B151" s="297"/>
      <c r="C151" s="298"/>
      <c r="D151" s="350">
        <v>5051500</v>
      </c>
      <c r="E151" s="351"/>
      <c r="F151" s="350">
        <f>D151+H151</f>
        <v>5051500</v>
      </c>
      <c r="G151" s="351"/>
      <c r="H151" s="58"/>
      <c r="I151" s="294"/>
      <c r="J151" s="295"/>
      <c r="K151" s="296"/>
    </row>
    <row r="152" spans="1:11" x14ac:dyDescent="0.25">
      <c r="A152" s="299" t="s">
        <v>11</v>
      </c>
      <c r="B152" s="299"/>
      <c r="C152" s="299"/>
      <c r="D152" s="352">
        <f>D145+D150</f>
        <v>5351582.8</v>
      </c>
      <c r="E152" s="353"/>
      <c r="F152" s="352">
        <f>F145+F150</f>
        <v>5451325.7999999998</v>
      </c>
      <c r="G152" s="353"/>
      <c r="H152" s="99">
        <f>H145+H150</f>
        <v>99743</v>
      </c>
      <c r="I152" s="225"/>
      <c r="J152" s="225"/>
      <c r="K152" s="225"/>
    </row>
    <row r="153" spans="1:11" ht="45" customHeight="1" x14ac:dyDescent="0.25">
      <c r="A153" s="293" t="s">
        <v>29</v>
      </c>
      <c r="B153" s="293"/>
      <c r="C153" s="293"/>
      <c r="D153" s="293"/>
      <c r="E153" s="293"/>
      <c r="F153" s="293"/>
      <c r="G153" s="293"/>
      <c r="H153" s="293"/>
      <c r="I153" s="293"/>
      <c r="J153" s="293"/>
      <c r="K153" s="293"/>
    </row>
    <row r="154" spans="1:11" ht="30.75" customHeight="1" x14ac:dyDescent="0.25">
      <c r="A154" s="293" t="s">
        <v>87</v>
      </c>
      <c r="B154" s="293"/>
      <c r="C154" s="293"/>
      <c r="D154" s="293"/>
      <c r="E154" s="293"/>
      <c r="F154" s="293"/>
      <c r="G154" s="293"/>
      <c r="H154" s="293"/>
      <c r="I154" s="293"/>
      <c r="J154" s="293"/>
      <c r="K154" s="293"/>
    </row>
    <row r="155" spans="1:11" ht="20.25" customHeight="1" x14ac:dyDescent="0.2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</row>
    <row r="156" spans="1:11" ht="30.75" customHeight="1" x14ac:dyDescent="0.25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</row>
    <row r="157" spans="1:11" ht="15" customHeight="1" x14ac:dyDescent="0.25">
      <c r="A157" s="292"/>
      <c r="B157" s="292"/>
      <c r="C157" s="292"/>
      <c r="D157" s="292"/>
      <c r="E157" s="292"/>
      <c r="F157" s="292"/>
      <c r="G157" s="292"/>
      <c r="H157" s="292"/>
      <c r="I157" s="292"/>
      <c r="J157" s="292"/>
      <c r="K157" s="292"/>
    </row>
    <row r="158" spans="1:11" ht="117.75" customHeight="1" x14ac:dyDescent="0.25">
      <c r="A158" s="293" t="s">
        <v>30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</row>
    <row r="159" spans="1:11" x14ac:dyDescent="0.25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</row>
    <row r="160" spans="1:11" x14ac:dyDescent="0.25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</row>
    <row r="161" spans="1:11" x14ac:dyDescent="0.25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</row>
    <row r="162" spans="1:11" x14ac:dyDescent="0.25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</row>
    <row r="163" spans="1:11" x14ac:dyDescent="0.25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1:11" x14ac:dyDescent="0.25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</row>
    <row r="165" spans="1:11" x14ac:dyDescent="0.2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</row>
    <row r="166" spans="1:11" x14ac:dyDescent="0.25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</row>
    <row r="167" spans="1:11" x14ac:dyDescent="0.2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</row>
  </sheetData>
  <mergeCells count="487">
    <mergeCell ref="A146:C146"/>
    <mergeCell ref="D146:E146"/>
    <mergeCell ref="F146:G146"/>
    <mergeCell ref="I146:K146"/>
    <mergeCell ref="A125:C125"/>
    <mergeCell ref="D125:E125"/>
    <mergeCell ref="F125:G125"/>
    <mergeCell ref="A124:C124"/>
    <mergeCell ref="D124:E124"/>
    <mergeCell ref="A145:C145"/>
    <mergeCell ref="D145:E145"/>
    <mergeCell ref="F145:G145"/>
    <mergeCell ref="I145:K145"/>
    <mergeCell ref="A142:K142"/>
    <mergeCell ref="A143:K143"/>
    <mergeCell ref="A144:C144"/>
    <mergeCell ref="D144:E144"/>
    <mergeCell ref="F144:G144"/>
    <mergeCell ref="I144:K144"/>
    <mergeCell ref="A135:C135"/>
    <mergeCell ref="D135:E135"/>
    <mergeCell ref="F135:G135"/>
    <mergeCell ref="I135:K135"/>
    <mergeCell ref="A136:C136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63:K163"/>
    <mergeCell ref="A164:K164"/>
    <mergeCell ref="A165:K165"/>
    <mergeCell ref="A166:K166"/>
    <mergeCell ref="A167:K167"/>
    <mergeCell ref="A37:C37"/>
    <mergeCell ref="D37:E37"/>
    <mergeCell ref="F37:G37"/>
    <mergeCell ref="I37:K37"/>
    <mergeCell ref="A157:K157"/>
    <mergeCell ref="A158:K158"/>
    <mergeCell ref="A159:K159"/>
    <mergeCell ref="A160:K160"/>
    <mergeCell ref="A161:K161"/>
    <mergeCell ref="A162:K162"/>
    <mergeCell ref="A152:C152"/>
    <mergeCell ref="D152:E152"/>
    <mergeCell ref="F152:G152"/>
    <mergeCell ref="I152:K152"/>
    <mergeCell ref="A153:K153"/>
    <mergeCell ref="A154:K154"/>
    <mergeCell ref="A150:C150"/>
    <mergeCell ref="D150:E150"/>
    <mergeCell ref="F83:G83"/>
    <mergeCell ref="F150:G150"/>
    <mergeCell ref="I150:K150"/>
    <mergeCell ref="A151:C151"/>
    <mergeCell ref="D151:E151"/>
    <mergeCell ref="F151:G151"/>
    <mergeCell ref="I151:K151"/>
    <mergeCell ref="A147:C147"/>
    <mergeCell ref="D147:E147"/>
    <mergeCell ref="F147:G147"/>
    <mergeCell ref="I147:K147"/>
    <mergeCell ref="A149:C149"/>
    <mergeCell ref="D149:E149"/>
    <mergeCell ref="F149:G149"/>
    <mergeCell ref="I149:K149"/>
    <mergeCell ref="A148:C148"/>
    <mergeCell ref="D148:E148"/>
    <mergeCell ref="F148:G148"/>
    <mergeCell ref="I148:K148"/>
    <mergeCell ref="D136:E136"/>
    <mergeCell ref="F136:G136"/>
    <mergeCell ref="I136:K136"/>
    <mergeCell ref="A128:C128"/>
    <mergeCell ref="D128:E128"/>
    <mergeCell ref="F128:G128"/>
    <mergeCell ref="I128:K128"/>
    <mergeCell ref="A129:C129"/>
    <mergeCell ref="D129:E129"/>
    <mergeCell ref="F129:G129"/>
    <mergeCell ref="I129:K134"/>
    <mergeCell ref="A130:C130"/>
    <mergeCell ref="D130:E130"/>
    <mergeCell ref="A133:C133"/>
    <mergeCell ref="D133:E133"/>
    <mergeCell ref="F133:G133"/>
    <mergeCell ref="A134:C134"/>
    <mergeCell ref="D134:E134"/>
    <mergeCell ref="F134:G134"/>
    <mergeCell ref="F130:G130"/>
    <mergeCell ref="A131:C131"/>
    <mergeCell ref="D131:E131"/>
    <mergeCell ref="F131:G131"/>
    <mergeCell ref="A132:C132"/>
    <mergeCell ref="D132:E132"/>
    <mergeCell ref="F132:G132"/>
    <mergeCell ref="A127:C127"/>
    <mergeCell ref="D127:E127"/>
    <mergeCell ref="F127:G127"/>
    <mergeCell ref="I127:K127"/>
    <mergeCell ref="A123:C123"/>
    <mergeCell ref="D123:E123"/>
    <mergeCell ref="F123:G123"/>
    <mergeCell ref="I123:K123"/>
    <mergeCell ref="A126:C126"/>
    <mergeCell ref="D126:E126"/>
    <mergeCell ref="F126:G126"/>
    <mergeCell ref="I126:K126"/>
    <mergeCell ref="F124:G124"/>
    <mergeCell ref="I124:K124"/>
    <mergeCell ref="I125:K125"/>
    <mergeCell ref="D116:E116"/>
    <mergeCell ref="F116:G116"/>
    <mergeCell ref="I116:K116"/>
    <mergeCell ref="A118:C118"/>
    <mergeCell ref="D118:E118"/>
    <mergeCell ref="F118:G118"/>
    <mergeCell ref="I118:K118"/>
    <mergeCell ref="A117:C117"/>
    <mergeCell ref="D117:E117"/>
    <mergeCell ref="F117:G117"/>
    <mergeCell ref="I117:K117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2"/>
    <mergeCell ref="A102:C102"/>
    <mergeCell ref="D102:E102"/>
    <mergeCell ref="F102:G102"/>
    <mergeCell ref="A94:C94"/>
    <mergeCell ref="D94:E94"/>
    <mergeCell ref="F94:G94"/>
    <mergeCell ref="I94:K94"/>
    <mergeCell ref="A98:K98"/>
    <mergeCell ref="A100:C100"/>
    <mergeCell ref="D100:E100"/>
    <mergeCell ref="F100:G100"/>
    <mergeCell ref="I100:K100"/>
    <mergeCell ref="I89:K93"/>
    <mergeCell ref="A90:C90"/>
    <mergeCell ref="D90:E90"/>
    <mergeCell ref="F90:G90"/>
    <mergeCell ref="A91:C91"/>
    <mergeCell ref="D91:E91"/>
    <mergeCell ref="F91:G91"/>
    <mergeCell ref="A87:C87"/>
    <mergeCell ref="D87:E87"/>
    <mergeCell ref="F87:G87"/>
    <mergeCell ref="I87:K87"/>
    <mergeCell ref="A88:C88"/>
    <mergeCell ref="D88:E88"/>
    <mergeCell ref="F88:G88"/>
    <mergeCell ref="I88:K88"/>
    <mergeCell ref="A92:C92"/>
    <mergeCell ref="D92:E92"/>
    <mergeCell ref="F92:G92"/>
    <mergeCell ref="A93:C93"/>
    <mergeCell ref="D93:E93"/>
    <mergeCell ref="F93:G93"/>
    <mergeCell ref="A89:C89"/>
    <mergeCell ref="D89:E89"/>
    <mergeCell ref="F89:G89"/>
    <mergeCell ref="A86:C86"/>
    <mergeCell ref="D86:E86"/>
    <mergeCell ref="F86:G86"/>
    <mergeCell ref="I86:K86"/>
    <mergeCell ref="A82:C82"/>
    <mergeCell ref="D82:E82"/>
    <mergeCell ref="F82:G82"/>
    <mergeCell ref="I82:K82"/>
    <mergeCell ref="A83:C83"/>
    <mergeCell ref="D83:E83"/>
    <mergeCell ref="I83:K83"/>
    <mergeCell ref="A85:C85"/>
    <mergeCell ref="D85:E85"/>
    <mergeCell ref="F85:G85"/>
    <mergeCell ref="I85:K85"/>
    <mergeCell ref="A84:C84"/>
    <mergeCell ref="D84:E84"/>
    <mergeCell ref="F84:G84"/>
    <mergeCell ref="I84:K84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80:C80"/>
    <mergeCell ref="D80:E80"/>
    <mergeCell ref="F80:G80"/>
    <mergeCell ref="I80:K80"/>
    <mergeCell ref="A81:C81"/>
    <mergeCell ref="D81:E81"/>
    <mergeCell ref="F81:G81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3"/>
    <mergeCell ref="A73:C73"/>
    <mergeCell ref="D73:E73"/>
    <mergeCell ref="F73:G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5:C65"/>
    <mergeCell ref="D65:E65"/>
    <mergeCell ref="F65:G65"/>
    <mergeCell ref="I65:K65"/>
    <mergeCell ref="A66:C66"/>
    <mergeCell ref="D66:E66"/>
    <mergeCell ref="F66:G66"/>
    <mergeCell ref="I66:K66"/>
    <mergeCell ref="A67:C67"/>
    <mergeCell ref="D67:E67"/>
    <mergeCell ref="F67:G67"/>
    <mergeCell ref="I67:K67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F32:G32"/>
    <mergeCell ref="A33:C33"/>
    <mergeCell ref="D33:E33"/>
    <mergeCell ref="F33:G33"/>
    <mergeCell ref="I33:K33"/>
    <mergeCell ref="A34:C34"/>
    <mergeCell ref="D34:E34"/>
    <mergeCell ref="F34:G34"/>
    <mergeCell ref="I34:K34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A23:C23"/>
    <mergeCell ref="D23:E23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122:C122"/>
    <mergeCell ref="D122:E122"/>
    <mergeCell ref="F122:G122"/>
    <mergeCell ref="I122:K122"/>
    <mergeCell ref="I108:K109"/>
    <mergeCell ref="A109:C109"/>
    <mergeCell ref="D109:E109"/>
    <mergeCell ref="F109:G109"/>
    <mergeCell ref="A121:C121"/>
    <mergeCell ref="D121:E121"/>
    <mergeCell ref="F121:G121"/>
    <mergeCell ref="I121:K121"/>
    <mergeCell ref="A108:C108"/>
    <mergeCell ref="D108:E108"/>
    <mergeCell ref="F108:G108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6:C116"/>
  </mergeCells>
  <pageMargins left="0.11811023622047245" right="0.11811023622047245" top="0.19685039370078741" bottom="0.15748031496062992" header="0.31496062992125984" footer="0.31496062992125984"/>
  <pageSetup paperSize="9" scale="66" fitToHeight="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7"/>
  <sheetViews>
    <sheetView topLeftCell="A43" workbookViewId="0">
      <selection activeCell="H47" sqref="H47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370" t="s">
        <v>214</v>
      </c>
      <c r="B6" s="371"/>
      <c r="C6" s="371"/>
      <c r="D6" s="371"/>
      <c r="E6" s="371"/>
      <c r="F6" s="371"/>
      <c r="G6" s="371"/>
      <c r="H6" s="371"/>
      <c r="I6" s="371"/>
      <c r="J6" s="371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52.5" customHeight="1" x14ac:dyDescent="0.25">
      <c r="A11" s="236" t="s">
        <v>196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110"/>
      <c r="B14" s="111"/>
      <c r="C14" s="111"/>
      <c r="D14" s="111"/>
      <c r="E14" s="111"/>
      <c r="F14" s="111"/>
      <c r="G14" s="111"/>
      <c r="H14" s="111"/>
      <c r="I14" s="111"/>
      <c r="J14" s="112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154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10073449</v>
      </c>
      <c r="E19" s="230"/>
      <c r="F19" s="230">
        <f>D19+H19</f>
        <v>10133881</v>
      </c>
      <c r="G19" s="230"/>
      <c r="H19" s="334">
        <v>60432</v>
      </c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5451325.7999999998</v>
      </c>
      <c r="E20" s="230"/>
      <c r="F20" s="230">
        <f>D20+H20</f>
        <v>5451325.7999999998</v>
      </c>
      <c r="G20" s="230"/>
      <c r="H20" s="334"/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899343</v>
      </c>
      <c r="E22" s="230"/>
      <c r="F22" s="230">
        <f>D22+H22</f>
        <v>899343</v>
      </c>
      <c r="G22" s="230"/>
      <c r="H22" s="337"/>
      <c r="I22" s="334"/>
      <c r="J22" s="334"/>
    </row>
    <row r="23" spans="1:11" ht="15.75" x14ac:dyDescent="0.25">
      <c r="A23" s="243" t="s">
        <v>11</v>
      </c>
      <c r="B23" s="257"/>
      <c r="C23" s="257"/>
      <c r="D23" s="247">
        <f>D19+D20+D21+D22</f>
        <v>16424117.800000001</v>
      </c>
      <c r="E23" s="247"/>
      <c r="F23" s="247">
        <f>F19+F20+F21+F22</f>
        <v>16484549.800000001</v>
      </c>
      <c r="G23" s="247"/>
      <c r="H23" s="335">
        <f>H19+H20+H21+H22</f>
        <v>60432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155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109" t="s">
        <v>14</v>
      </c>
      <c r="I30" s="227" t="s">
        <v>13</v>
      </c>
      <c r="J30" s="228"/>
      <c r="K30" s="229"/>
    </row>
    <row r="31" spans="1:11" s="3" customFormat="1" ht="36.75" customHeight="1" x14ac:dyDescent="0.25">
      <c r="A31" s="223" t="s">
        <v>15</v>
      </c>
      <c r="B31" s="223"/>
      <c r="C31" s="223"/>
      <c r="D31" s="221">
        <v>4149761.64</v>
      </c>
      <c r="E31" s="222"/>
      <c r="F31" s="221">
        <f t="shared" ref="F31:F37" si="0">D31+H31</f>
        <v>4196176.4000000004</v>
      </c>
      <c r="G31" s="222"/>
      <c r="H31" s="35">
        <v>46414.76</v>
      </c>
      <c r="I31" s="325" t="s">
        <v>197</v>
      </c>
      <c r="J31" s="326"/>
      <c r="K31" s="327"/>
    </row>
    <row r="32" spans="1:11" s="3" customFormat="1" ht="27.75" customHeight="1" x14ac:dyDescent="0.25">
      <c r="A32" s="216" t="s">
        <v>16</v>
      </c>
      <c r="B32" s="217"/>
      <c r="C32" s="218"/>
      <c r="D32" s="219">
        <v>1253228.02</v>
      </c>
      <c r="E32" s="220"/>
      <c r="F32" s="221">
        <f t="shared" si="0"/>
        <v>1267245.26</v>
      </c>
      <c r="G32" s="222"/>
      <c r="H32" s="61">
        <v>14017.24</v>
      </c>
      <c r="I32" s="338"/>
      <c r="J32" s="339"/>
      <c r="K32" s="340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17292</v>
      </c>
      <c r="E34" s="222"/>
      <c r="F34" s="221">
        <f t="shared" si="0"/>
        <v>17292</v>
      </c>
      <c r="G34" s="222"/>
      <c r="H34" s="118">
        <f>SUM(H35:H37)</f>
        <v>0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1"/>
      <c r="I35" s="193"/>
      <c r="J35" s="194"/>
      <c r="K35" s="195"/>
    </row>
    <row r="36" spans="1:11" s="3" customFormat="1" ht="16.5" customHeight="1" x14ac:dyDescent="0.25">
      <c r="A36" s="268" t="s">
        <v>47</v>
      </c>
      <c r="B36" s="269"/>
      <c r="C36" s="270"/>
      <c r="D36" s="196">
        <v>2640</v>
      </c>
      <c r="E36" s="197"/>
      <c r="F36" s="196">
        <f t="shared" si="0"/>
        <v>2640</v>
      </c>
      <c r="G36" s="198"/>
      <c r="H36" s="15"/>
      <c r="I36" s="224"/>
      <c r="J36" s="224"/>
      <c r="K36" s="224"/>
    </row>
    <row r="37" spans="1:11" s="3" customFormat="1" ht="16.5" customHeight="1" x14ac:dyDescent="0.25">
      <c r="A37" s="187" t="s">
        <v>63</v>
      </c>
      <c r="B37" s="266"/>
      <c r="C37" s="267"/>
      <c r="D37" s="196">
        <v>252</v>
      </c>
      <c r="E37" s="197"/>
      <c r="F37" s="196">
        <f t="shared" si="0"/>
        <v>252</v>
      </c>
      <c r="G37" s="198"/>
      <c r="H37" s="11"/>
      <c r="I37" s="193"/>
      <c r="J37" s="194"/>
      <c r="K37" s="195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552717.49</v>
      </c>
      <c r="E38" s="265"/>
      <c r="F38" s="264">
        <f>H38+D38</f>
        <v>552717.49</v>
      </c>
      <c r="G38" s="265"/>
      <c r="H38" s="118">
        <f>SUM(H39:H41)</f>
        <v>0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6.5" customHeight="1" x14ac:dyDescent="0.25">
      <c r="A40" s="187" t="s">
        <v>23</v>
      </c>
      <c r="B40" s="188"/>
      <c r="C40" s="189"/>
      <c r="D40" s="196">
        <v>15835.2</v>
      </c>
      <c r="E40" s="197"/>
      <c r="F40" s="196">
        <f>H40+D40</f>
        <v>15835.2</v>
      </c>
      <c r="G40" s="198"/>
      <c r="H40" s="11"/>
      <c r="I40" s="193"/>
      <c r="J40" s="194"/>
      <c r="K40" s="195"/>
    </row>
    <row r="41" spans="1:11" s="3" customFormat="1" ht="75" customHeight="1" x14ac:dyDescent="0.25">
      <c r="A41" s="187" t="s">
        <v>34</v>
      </c>
      <c r="B41" s="188"/>
      <c r="C41" s="189"/>
      <c r="D41" s="196">
        <v>19382.29</v>
      </c>
      <c r="E41" s="197"/>
      <c r="F41" s="196">
        <f>H41+D41</f>
        <v>19382.29</v>
      </c>
      <c r="G41" s="198"/>
      <c r="H41" s="11"/>
      <c r="I41" s="261"/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417633.24</v>
      </c>
      <c r="E42" s="265"/>
      <c r="F42" s="264">
        <f>D42+H42</f>
        <v>417633.24</v>
      </c>
      <c r="G42" s="265"/>
      <c r="H42" s="118">
        <f>SUM(H43:H52)</f>
        <v>0</v>
      </c>
      <c r="I42" s="261"/>
      <c r="J42" s="262"/>
      <c r="K42" s="263"/>
    </row>
    <row r="43" spans="1:11" s="3" customFormat="1" ht="36.7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1">D43+H43</f>
        <v>35000</v>
      </c>
      <c r="G43" s="198"/>
      <c r="H43" s="4"/>
      <c r="I43" s="193"/>
      <c r="J43" s="194"/>
      <c r="K43" s="195"/>
    </row>
    <row r="44" spans="1:11" s="3" customFormat="1" ht="88.5" customHeight="1" x14ac:dyDescent="0.25">
      <c r="A44" s="187" t="s">
        <v>158</v>
      </c>
      <c r="B44" s="188"/>
      <c r="C44" s="189"/>
      <c r="D44" s="211">
        <v>60250</v>
      </c>
      <c r="E44" s="212"/>
      <c r="F44" s="196">
        <f t="shared" si="1"/>
        <v>60250</v>
      </c>
      <c r="G44" s="198"/>
      <c r="H44" s="4"/>
      <c r="I44" s="193"/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1"/>
        <v>6000</v>
      </c>
      <c r="G45" s="198"/>
      <c r="H45" s="4"/>
      <c r="I45" s="193"/>
      <c r="J45" s="194"/>
      <c r="K45" s="195"/>
    </row>
    <row r="46" spans="1:11" s="3" customFormat="1" ht="59.25" customHeight="1" x14ac:dyDescent="0.25">
      <c r="A46" s="187" t="s">
        <v>39</v>
      </c>
      <c r="B46" s="188"/>
      <c r="C46" s="189"/>
      <c r="D46" s="211">
        <v>162843.24</v>
      </c>
      <c r="E46" s="212"/>
      <c r="F46" s="196">
        <f t="shared" si="1"/>
        <v>162843.24</v>
      </c>
      <c r="G46" s="198"/>
      <c r="H46" s="11"/>
      <c r="I46" s="315"/>
      <c r="J46" s="316"/>
      <c r="K46" s="317"/>
    </row>
    <row r="47" spans="1:11" s="3" customFormat="1" ht="16.5" customHeight="1" x14ac:dyDescent="0.25">
      <c r="A47" s="187" t="s">
        <v>42</v>
      </c>
      <c r="B47" s="188"/>
      <c r="C47" s="189"/>
      <c r="D47" s="211">
        <f>1670*42</f>
        <v>70140</v>
      </c>
      <c r="E47" s="212"/>
      <c r="F47" s="196">
        <f t="shared" si="1"/>
        <v>70140</v>
      </c>
      <c r="G47" s="198"/>
      <c r="H47" s="12"/>
      <c r="I47" s="193"/>
      <c r="J47" s="194"/>
      <c r="K47" s="195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1"/>
        <v>12000</v>
      </c>
      <c r="G48" s="198"/>
      <c r="H48" s="11"/>
      <c r="I48" s="315"/>
      <c r="J48" s="316"/>
      <c r="K48" s="317"/>
    </row>
    <row r="49" spans="1:11" s="3" customFormat="1" ht="49.5" customHeight="1" x14ac:dyDescent="0.25">
      <c r="A49" s="187" t="s">
        <v>65</v>
      </c>
      <c r="B49" s="188"/>
      <c r="C49" s="189"/>
      <c r="D49" s="211">
        <v>9000</v>
      </c>
      <c r="E49" s="212"/>
      <c r="F49" s="196">
        <f t="shared" si="1"/>
        <v>9000</v>
      </c>
      <c r="G49" s="198"/>
      <c r="H49" s="11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1"/>
        <v>10000</v>
      </c>
      <c r="G50" s="198"/>
      <c r="H50" s="4"/>
      <c r="I50" s="261"/>
      <c r="J50" s="262"/>
      <c r="K50" s="263"/>
    </row>
    <row r="51" spans="1:11" s="3" customFormat="1" ht="18.75" customHeight="1" x14ac:dyDescent="0.25">
      <c r="A51" s="187" t="s">
        <v>94</v>
      </c>
      <c r="B51" s="188"/>
      <c r="C51" s="189"/>
      <c r="D51" s="211">
        <v>50000</v>
      </c>
      <c r="E51" s="212"/>
      <c r="F51" s="196">
        <f t="shared" si="1"/>
        <v>50000</v>
      </c>
      <c r="G51" s="198"/>
      <c r="H51" s="4"/>
      <c r="I51" s="261"/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2400</v>
      </c>
      <c r="E52" s="273"/>
      <c r="F52" s="196">
        <f t="shared" si="1"/>
        <v>2400</v>
      </c>
      <c r="G52" s="198"/>
      <c r="H52" s="4"/>
      <c r="I52" s="261"/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SUM(D54:E68)</f>
        <v>3169944.96</v>
      </c>
      <c r="E53" s="265"/>
      <c r="F53" s="264">
        <f>SUM(F54:G68)</f>
        <v>3169944.96</v>
      </c>
      <c r="G53" s="265"/>
      <c r="H53" s="120">
        <f>SUM(H54:H68)</f>
        <v>0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79" si="2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2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2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31288.32</v>
      </c>
      <c r="E57" s="191"/>
      <c r="F57" s="190">
        <f t="shared" si="2"/>
        <v>31288.32</v>
      </c>
      <c r="G57" s="192"/>
      <c r="H57" s="16"/>
      <c r="I57" s="261"/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299808</v>
      </c>
      <c r="E58" s="191"/>
      <c r="F58" s="190">
        <f t="shared" si="2"/>
        <v>299808</v>
      </c>
      <c r="G58" s="192"/>
      <c r="H58" s="16"/>
      <c r="I58" s="261"/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2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22900</v>
      </c>
      <c r="E60" s="191"/>
      <c r="F60" s="190">
        <f t="shared" si="2"/>
        <v>22900</v>
      </c>
      <c r="G60" s="192"/>
      <c r="H60" s="16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2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2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0</v>
      </c>
      <c r="E63" s="191"/>
      <c r="F63" s="190">
        <f t="shared" si="2"/>
        <v>0</v>
      </c>
      <c r="G63" s="192"/>
      <c r="H63" s="16"/>
      <c r="I63" s="193"/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2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2"/>
        <v>19464</v>
      </c>
      <c r="G65" s="192"/>
      <c r="H65" s="16"/>
      <c r="I65" s="315"/>
      <c r="J65" s="316"/>
      <c r="K65" s="317"/>
    </row>
    <row r="66" spans="1:11" s="3" customFormat="1" ht="34.5" customHeight="1" x14ac:dyDescent="0.25">
      <c r="A66" s="187" t="s">
        <v>177</v>
      </c>
      <c r="B66" s="188"/>
      <c r="C66" s="189"/>
      <c r="D66" s="190">
        <v>41650</v>
      </c>
      <c r="E66" s="191"/>
      <c r="F66" s="190">
        <f t="shared" si="2"/>
        <v>41650</v>
      </c>
      <c r="G66" s="192"/>
      <c r="H66" s="16"/>
      <c r="I66" s="193"/>
      <c r="J66" s="194"/>
      <c r="K66" s="195"/>
    </row>
    <row r="67" spans="1:11" s="3" customFormat="1" ht="19.5" customHeight="1" x14ac:dyDescent="0.25">
      <c r="A67" s="187" t="s">
        <v>160</v>
      </c>
      <c r="B67" s="188"/>
      <c r="C67" s="189"/>
      <c r="D67" s="190">
        <v>107313.4</v>
      </c>
      <c r="E67" s="191"/>
      <c r="F67" s="190">
        <f t="shared" si="2"/>
        <v>107313.4</v>
      </c>
      <c r="G67" s="192"/>
      <c r="H67" s="16"/>
      <c r="I67" s="315"/>
      <c r="J67" s="316"/>
      <c r="K67" s="317"/>
    </row>
    <row r="68" spans="1:11" s="3" customFormat="1" ht="53.25" customHeight="1" x14ac:dyDescent="0.25">
      <c r="A68" s="187" t="s">
        <v>119</v>
      </c>
      <c r="B68" s="188"/>
      <c r="C68" s="189"/>
      <c r="D68" s="190">
        <v>2484720</v>
      </c>
      <c r="E68" s="191"/>
      <c r="F68" s="190">
        <f t="shared" si="2"/>
        <v>2484720</v>
      </c>
      <c r="G68" s="192"/>
      <c r="H68" s="16"/>
      <c r="I68" s="261"/>
      <c r="J68" s="262"/>
      <c r="K68" s="263"/>
    </row>
    <row r="69" spans="1:11" ht="28.5" customHeight="1" x14ac:dyDescent="0.25">
      <c r="A69" s="216" t="s">
        <v>33</v>
      </c>
      <c r="B69" s="217"/>
      <c r="C69" s="218"/>
      <c r="D69" s="221">
        <v>5278</v>
      </c>
      <c r="E69" s="222"/>
      <c r="F69" s="221">
        <f t="shared" si="2"/>
        <v>5278</v>
      </c>
      <c r="G69" s="222"/>
      <c r="H69" s="118"/>
      <c r="I69" s="364"/>
      <c r="J69" s="365"/>
      <c r="K69" s="366"/>
    </row>
    <row r="70" spans="1:11" s="3" customFormat="1" ht="16.5" customHeight="1" x14ac:dyDescent="0.25">
      <c r="A70" s="187" t="s">
        <v>105</v>
      </c>
      <c r="B70" s="188"/>
      <c r="C70" s="189"/>
      <c r="D70" s="196">
        <v>5278</v>
      </c>
      <c r="E70" s="197"/>
      <c r="F70" s="196">
        <f t="shared" si="2"/>
        <v>5278</v>
      </c>
      <c r="G70" s="270"/>
      <c r="H70" s="66"/>
      <c r="I70" s="315"/>
      <c r="J70" s="316"/>
      <c r="K70" s="317"/>
    </row>
    <row r="71" spans="1:11" s="3" customFormat="1" ht="27.75" customHeight="1" x14ac:dyDescent="0.25">
      <c r="A71" s="202" t="s">
        <v>139</v>
      </c>
      <c r="B71" s="208"/>
      <c r="C71" s="209"/>
      <c r="D71" s="221">
        <f>D72+D73</f>
        <v>24500</v>
      </c>
      <c r="E71" s="323"/>
      <c r="F71" s="221">
        <f>D71+H71</f>
        <v>24500</v>
      </c>
      <c r="G71" s="222"/>
      <c r="H71" s="35">
        <f>H72+H73</f>
        <v>0</v>
      </c>
      <c r="I71" s="315"/>
      <c r="J71" s="316"/>
      <c r="K71" s="317"/>
    </row>
    <row r="72" spans="1:11" s="3" customFormat="1" ht="19.5" customHeight="1" x14ac:dyDescent="0.25">
      <c r="A72" s="187" t="s">
        <v>140</v>
      </c>
      <c r="B72" s="188"/>
      <c r="C72" s="189"/>
      <c r="D72" s="196">
        <v>10100</v>
      </c>
      <c r="E72" s="197"/>
      <c r="F72" s="196">
        <f>D72+H72</f>
        <v>10100</v>
      </c>
      <c r="G72" s="270"/>
      <c r="H72" s="66"/>
      <c r="I72" s="355"/>
      <c r="J72" s="356"/>
      <c r="K72" s="357"/>
    </row>
    <row r="73" spans="1:11" s="3" customFormat="1" ht="16.5" customHeight="1" x14ac:dyDescent="0.25">
      <c r="A73" s="187" t="s">
        <v>141</v>
      </c>
      <c r="B73" s="188"/>
      <c r="C73" s="189"/>
      <c r="D73" s="196">
        <v>14400</v>
      </c>
      <c r="E73" s="197"/>
      <c r="F73" s="196">
        <f>D73+H73</f>
        <v>14400</v>
      </c>
      <c r="G73" s="270"/>
      <c r="H73" s="66"/>
      <c r="I73" s="358"/>
      <c r="J73" s="359"/>
      <c r="K73" s="360"/>
    </row>
    <row r="74" spans="1:11" s="33" customFormat="1" ht="50.25" customHeight="1" x14ac:dyDescent="0.25">
      <c r="A74" s="202" t="s">
        <v>37</v>
      </c>
      <c r="B74" s="203"/>
      <c r="C74" s="204"/>
      <c r="D74" s="221">
        <v>7720.66</v>
      </c>
      <c r="E74" s="222"/>
      <c r="F74" s="221">
        <f t="shared" si="2"/>
        <v>7720.66</v>
      </c>
      <c r="G74" s="222"/>
      <c r="H74" s="35"/>
      <c r="I74" s="364"/>
      <c r="J74" s="365"/>
      <c r="K74" s="366"/>
    </row>
    <row r="75" spans="1:11" s="33" customFormat="1" ht="32.25" customHeight="1" x14ac:dyDescent="0.25">
      <c r="A75" s="202" t="s">
        <v>44</v>
      </c>
      <c r="B75" s="208"/>
      <c r="C75" s="209"/>
      <c r="D75" s="221">
        <f>SUM(D76:E79)</f>
        <v>310795</v>
      </c>
      <c r="E75" s="323"/>
      <c r="F75" s="221">
        <f t="shared" si="2"/>
        <v>310795</v>
      </c>
      <c r="G75" s="222"/>
      <c r="H75" s="35">
        <f>H78</f>
        <v>0</v>
      </c>
      <c r="I75" s="278"/>
      <c r="J75" s="279"/>
      <c r="K75" s="280"/>
    </row>
    <row r="76" spans="1:11" s="3" customFormat="1" ht="16.5" customHeight="1" x14ac:dyDescent="0.25">
      <c r="A76" s="187" t="s">
        <v>40</v>
      </c>
      <c r="B76" s="188"/>
      <c r="C76" s="189"/>
      <c r="D76" s="196">
        <v>1600</v>
      </c>
      <c r="E76" s="197"/>
      <c r="F76" s="196">
        <f t="shared" si="2"/>
        <v>1600</v>
      </c>
      <c r="G76" s="198"/>
      <c r="H76" s="13"/>
      <c r="I76" s="199"/>
      <c r="J76" s="200"/>
      <c r="K76" s="201"/>
    </row>
    <row r="77" spans="1:11" s="3" customFormat="1" ht="16.5" customHeight="1" x14ac:dyDescent="0.25">
      <c r="A77" s="187" t="s">
        <v>41</v>
      </c>
      <c r="B77" s="188"/>
      <c r="C77" s="189"/>
      <c r="D77" s="196">
        <v>3120</v>
      </c>
      <c r="E77" s="197"/>
      <c r="F77" s="196">
        <f t="shared" si="2"/>
        <v>3120</v>
      </c>
      <c r="G77" s="198"/>
      <c r="H77" s="13"/>
      <c r="I77" s="199"/>
      <c r="J77" s="200"/>
      <c r="K77" s="201"/>
    </row>
    <row r="78" spans="1:11" s="3" customFormat="1" ht="16.5" customHeight="1" x14ac:dyDescent="0.25">
      <c r="A78" s="187" t="s">
        <v>48</v>
      </c>
      <c r="B78" s="188"/>
      <c r="C78" s="189"/>
      <c r="D78" s="196">
        <v>6075</v>
      </c>
      <c r="E78" s="197"/>
      <c r="F78" s="196">
        <f t="shared" si="2"/>
        <v>6075</v>
      </c>
      <c r="G78" s="198"/>
      <c r="H78" s="11"/>
      <c r="I78" s="193"/>
      <c r="J78" s="194"/>
      <c r="K78" s="195"/>
    </row>
    <row r="79" spans="1:11" s="3" customFormat="1" ht="16.5" customHeight="1" x14ac:dyDescent="0.25">
      <c r="A79" s="187" t="s">
        <v>96</v>
      </c>
      <c r="B79" s="188"/>
      <c r="C79" s="189"/>
      <c r="D79" s="196">
        <v>300000</v>
      </c>
      <c r="E79" s="197"/>
      <c r="F79" s="196">
        <f t="shared" si="2"/>
        <v>300000</v>
      </c>
      <c r="G79" s="198"/>
      <c r="H79" s="11"/>
      <c r="I79" s="281"/>
      <c r="J79" s="282"/>
      <c r="K79" s="283"/>
    </row>
    <row r="80" spans="1:11" s="33" customFormat="1" ht="27" customHeight="1" x14ac:dyDescent="0.25">
      <c r="A80" s="202" t="s">
        <v>43</v>
      </c>
      <c r="B80" s="203"/>
      <c r="C80" s="204"/>
      <c r="D80" s="221">
        <f>SUM(D81:E83)</f>
        <v>29970</v>
      </c>
      <c r="E80" s="222"/>
      <c r="F80" s="221">
        <f>SUM(F81:G83)</f>
        <v>29970</v>
      </c>
      <c r="G80" s="222"/>
      <c r="H80" s="35">
        <f>SUM(H81:H83)</f>
        <v>0</v>
      </c>
      <c r="I80" s="193"/>
      <c r="J80" s="194"/>
      <c r="K80" s="195"/>
    </row>
    <row r="81" spans="1:11" s="3" customFormat="1" ht="16.5" customHeight="1" x14ac:dyDescent="0.25">
      <c r="A81" s="187" t="s">
        <v>53</v>
      </c>
      <c r="B81" s="188"/>
      <c r="C81" s="189"/>
      <c r="D81" s="196">
        <v>18000</v>
      </c>
      <c r="E81" s="197"/>
      <c r="F81" s="196">
        <f t="shared" ref="F81:F93" si="3">D81+H81</f>
        <v>18000</v>
      </c>
      <c r="G81" s="198"/>
      <c r="H81" s="11"/>
      <c r="I81" s="193"/>
      <c r="J81" s="194"/>
      <c r="K81" s="195"/>
    </row>
    <row r="82" spans="1:11" s="3" customFormat="1" ht="16.5" customHeight="1" x14ac:dyDescent="0.25">
      <c r="A82" s="187" t="s">
        <v>54</v>
      </c>
      <c r="B82" s="188"/>
      <c r="C82" s="189"/>
      <c r="D82" s="196">
        <v>4320</v>
      </c>
      <c r="E82" s="197"/>
      <c r="F82" s="196">
        <f t="shared" si="3"/>
        <v>4320</v>
      </c>
      <c r="G82" s="198"/>
      <c r="H82" s="11"/>
      <c r="I82" s="193"/>
      <c r="J82" s="194"/>
      <c r="K82" s="195"/>
    </row>
    <row r="83" spans="1:11" s="3" customFormat="1" ht="18" customHeight="1" x14ac:dyDescent="0.25">
      <c r="A83" s="187" t="s">
        <v>144</v>
      </c>
      <c r="B83" s="188"/>
      <c r="C83" s="189"/>
      <c r="D83" s="196">
        <v>7650</v>
      </c>
      <c r="E83" s="197"/>
      <c r="F83" s="196">
        <f t="shared" si="3"/>
        <v>7650</v>
      </c>
      <c r="G83" s="198"/>
      <c r="H83" s="11"/>
      <c r="I83" s="193"/>
      <c r="J83" s="194"/>
      <c r="K83" s="195"/>
    </row>
    <row r="84" spans="1:11" s="33" customFormat="1" ht="34.5" customHeight="1" x14ac:dyDescent="0.25">
      <c r="A84" s="202" t="s">
        <v>38</v>
      </c>
      <c r="B84" s="203"/>
      <c r="C84" s="204"/>
      <c r="D84" s="221">
        <f>SUM(D85:E87)</f>
        <v>82181.94</v>
      </c>
      <c r="E84" s="222"/>
      <c r="F84" s="221">
        <f t="shared" si="3"/>
        <v>82181.94</v>
      </c>
      <c r="G84" s="222"/>
      <c r="H84" s="61">
        <f>SUM(H85:H87)</f>
        <v>0</v>
      </c>
      <c r="I84" s="193"/>
      <c r="J84" s="194"/>
      <c r="K84" s="195"/>
    </row>
    <row r="85" spans="1:11" s="33" customFormat="1" ht="30.75" customHeight="1" x14ac:dyDescent="0.25">
      <c r="A85" s="187" t="s">
        <v>164</v>
      </c>
      <c r="B85" s="297"/>
      <c r="C85" s="298"/>
      <c r="D85" s="372">
        <v>8000</v>
      </c>
      <c r="E85" s="373"/>
      <c r="F85" s="350">
        <f t="shared" si="3"/>
        <v>8000</v>
      </c>
      <c r="G85" s="197"/>
      <c r="H85" s="107"/>
      <c r="I85" s="193"/>
      <c r="J85" s="194"/>
      <c r="K85" s="195"/>
    </row>
    <row r="86" spans="1:11" s="3" customFormat="1" ht="95.25" customHeight="1" x14ac:dyDescent="0.25">
      <c r="A86" s="187" t="s">
        <v>76</v>
      </c>
      <c r="B86" s="188"/>
      <c r="C86" s="189"/>
      <c r="D86" s="196">
        <v>26565.61</v>
      </c>
      <c r="E86" s="197"/>
      <c r="F86" s="196">
        <f t="shared" si="3"/>
        <v>26565.61</v>
      </c>
      <c r="G86" s="198"/>
      <c r="H86" s="11"/>
      <c r="I86" s="315"/>
      <c r="J86" s="316"/>
      <c r="K86" s="317"/>
    </row>
    <row r="87" spans="1:11" s="3" customFormat="1" ht="96" customHeight="1" x14ac:dyDescent="0.25">
      <c r="A87" s="187" t="s">
        <v>77</v>
      </c>
      <c r="B87" s="188"/>
      <c r="C87" s="189"/>
      <c r="D87" s="196">
        <v>47616.33</v>
      </c>
      <c r="E87" s="197"/>
      <c r="F87" s="196">
        <f t="shared" si="3"/>
        <v>47616.33</v>
      </c>
      <c r="G87" s="198"/>
      <c r="H87" s="11"/>
      <c r="I87" s="315"/>
      <c r="J87" s="316"/>
      <c r="K87" s="317"/>
    </row>
    <row r="88" spans="1:11" s="36" customFormat="1" ht="39" customHeight="1" x14ac:dyDescent="0.25">
      <c r="A88" s="318" t="s">
        <v>45</v>
      </c>
      <c r="B88" s="319"/>
      <c r="C88" s="320"/>
      <c r="D88" s="321">
        <f>SUM(D89:E93)</f>
        <v>45255</v>
      </c>
      <c r="E88" s="322"/>
      <c r="F88" s="321">
        <f t="shared" si="3"/>
        <v>45255</v>
      </c>
      <c r="G88" s="322"/>
      <c r="H88" s="62">
        <f>H89+H90+H91+H92+H93</f>
        <v>0</v>
      </c>
      <c r="I88" s="305"/>
      <c r="J88" s="306"/>
      <c r="K88" s="307"/>
    </row>
    <row r="89" spans="1:11" s="36" customFormat="1" ht="16.5" customHeight="1" x14ac:dyDescent="0.25">
      <c r="A89" s="308" t="s">
        <v>106</v>
      </c>
      <c r="B89" s="309"/>
      <c r="C89" s="310"/>
      <c r="D89" s="211">
        <v>12900</v>
      </c>
      <c r="E89" s="212"/>
      <c r="F89" s="211">
        <f t="shared" si="3"/>
        <v>12900</v>
      </c>
      <c r="G89" s="212"/>
      <c r="H89" s="11"/>
      <c r="I89" s="325"/>
      <c r="J89" s="326"/>
      <c r="K89" s="327"/>
    </row>
    <row r="90" spans="1:11" s="36" customFormat="1" ht="16.5" customHeight="1" x14ac:dyDescent="0.25">
      <c r="A90" s="308" t="s">
        <v>107</v>
      </c>
      <c r="B90" s="313"/>
      <c r="C90" s="314"/>
      <c r="D90" s="211">
        <v>10560</v>
      </c>
      <c r="E90" s="212"/>
      <c r="F90" s="211">
        <f t="shared" si="3"/>
        <v>10560</v>
      </c>
      <c r="G90" s="212"/>
      <c r="H90" s="11"/>
      <c r="I90" s="341"/>
      <c r="J90" s="342"/>
      <c r="K90" s="343"/>
    </row>
    <row r="91" spans="1:11" s="36" customFormat="1" ht="16.5" customHeight="1" x14ac:dyDescent="0.25">
      <c r="A91" s="308" t="s">
        <v>108</v>
      </c>
      <c r="B91" s="309"/>
      <c r="C91" s="310"/>
      <c r="D91" s="211">
        <v>14080</v>
      </c>
      <c r="E91" s="212"/>
      <c r="F91" s="211">
        <f t="shared" si="3"/>
        <v>14080</v>
      </c>
      <c r="G91" s="212"/>
      <c r="H91" s="11"/>
      <c r="I91" s="341"/>
      <c r="J91" s="342"/>
      <c r="K91" s="343"/>
    </row>
    <row r="92" spans="1:11" s="36" customFormat="1" ht="16.5" customHeight="1" x14ac:dyDescent="0.25">
      <c r="A92" s="308" t="s">
        <v>109</v>
      </c>
      <c r="B92" s="309"/>
      <c r="C92" s="310"/>
      <c r="D92" s="211">
        <v>7040</v>
      </c>
      <c r="E92" s="212"/>
      <c r="F92" s="211">
        <f t="shared" si="3"/>
        <v>7040</v>
      </c>
      <c r="G92" s="212"/>
      <c r="H92" s="11"/>
      <c r="I92" s="341"/>
      <c r="J92" s="342"/>
      <c r="K92" s="343"/>
    </row>
    <row r="93" spans="1:11" s="36" customFormat="1" ht="16.5" customHeight="1" x14ac:dyDescent="0.25">
      <c r="A93" s="308" t="s">
        <v>110</v>
      </c>
      <c r="B93" s="309"/>
      <c r="C93" s="310"/>
      <c r="D93" s="211">
        <v>675</v>
      </c>
      <c r="E93" s="212"/>
      <c r="F93" s="211">
        <f t="shared" si="3"/>
        <v>675</v>
      </c>
      <c r="G93" s="212"/>
      <c r="H93" s="11"/>
      <c r="I93" s="338"/>
      <c r="J93" s="339"/>
      <c r="K93" s="340"/>
    </row>
    <row r="94" spans="1:11" s="3" customFormat="1" x14ac:dyDescent="0.25">
      <c r="A94" s="299" t="s">
        <v>11</v>
      </c>
      <c r="B94" s="299"/>
      <c r="C94" s="299"/>
      <c r="D94" s="300">
        <f>D31+D32+D33+D34+D38+D42+D53+D69+D71+D74+D75+D80+D84+D88</f>
        <v>10073449</v>
      </c>
      <c r="E94" s="301"/>
      <c r="F94" s="300">
        <f>F31+F32+F33+F34+F38+F42+F53+F69+F71+F74+F75+F80+F84+F88</f>
        <v>10133881</v>
      </c>
      <c r="G94" s="301"/>
      <c r="H94" s="121">
        <f>H31+H32+H33+H34+H38+H42+H53+H69+H74+H75+H80+H84+H88</f>
        <v>60432</v>
      </c>
      <c r="I94" s="225"/>
      <c r="J94" s="225"/>
      <c r="K94" s="225"/>
    </row>
    <row r="95" spans="1:11" s="3" customFormat="1" x14ac:dyDescent="0.25">
      <c r="A95" s="8"/>
      <c r="B95" s="8"/>
      <c r="C95" s="8"/>
      <c r="D95" s="9"/>
      <c r="E95" s="9"/>
      <c r="F95" s="9"/>
      <c r="G95" s="9"/>
      <c r="H95" s="9"/>
      <c r="I95" s="10"/>
      <c r="J95" s="10"/>
      <c r="K95" s="10"/>
    </row>
    <row r="96" spans="1:11" s="3" customFormat="1" x14ac:dyDescent="0.25">
      <c r="A96" s="8"/>
      <c r="B96" s="8"/>
      <c r="C96" s="8"/>
      <c r="D96" s="9"/>
      <c r="E96" s="9"/>
      <c r="F96" s="9"/>
      <c r="G96" s="9"/>
      <c r="H96" s="9"/>
      <c r="I96" s="10"/>
      <c r="J96" s="10"/>
      <c r="K96" s="10"/>
    </row>
    <row r="97" spans="1:11" s="3" customFormat="1" x14ac:dyDescent="0.25">
      <c r="A97" s="8"/>
      <c r="B97" s="8"/>
      <c r="C97" s="8"/>
      <c r="D97" s="9"/>
      <c r="E97" s="9"/>
      <c r="F97" s="9"/>
      <c r="G97" s="9"/>
      <c r="H97" s="9"/>
      <c r="I97" s="10"/>
      <c r="J97" s="10"/>
      <c r="K97" s="10"/>
    </row>
    <row r="98" spans="1:11" ht="16.5" customHeight="1" x14ac:dyDescent="0.25">
      <c r="A98" s="277" t="s">
        <v>58</v>
      </c>
      <c r="B98" s="277"/>
      <c r="C98" s="277"/>
      <c r="D98" s="277"/>
      <c r="E98" s="277"/>
      <c r="F98" s="277"/>
      <c r="G98" s="277"/>
      <c r="H98" s="277"/>
      <c r="I98" s="277"/>
      <c r="J98" s="277"/>
      <c r="K98" s="277"/>
    </row>
    <row r="100" spans="1:11" x14ac:dyDescent="0.25">
      <c r="A100" s="225"/>
      <c r="B100" s="225"/>
      <c r="C100" s="225"/>
      <c r="D100" s="226" t="s">
        <v>5</v>
      </c>
      <c r="E100" s="226"/>
      <c r="F100" s="226" t="s">
        <v>6</v>
      </c>
      <c r="G100" s="226"/>
      <c r="H100" s="115" t="s">
        <v>14</v>
      </c>
      <c r="I100" s="227" t="s">
        <v>13</v>
      </c>
      <c r="J100" s="228"/>
      <c r="K100" s="229"/>
    </row>
    <row r="101" spans="1:11" ht="30" customHeight="1" x14ac:dyDescent="0.25">
      <c r="A101" s="312" t="s">
        <v>15</v>
      </c>
      <c r="B101" s="312"/>
      <c r="C101" s="312"/>
      <c r="D101" s="221">
        <v>288709.96000000002</v>
      </c>
      <c r="E101" s="222"/>
      <c r="F101" s="221">
        <f>D101+H101</f>
        <v>288709.96000000002</v>
      </c>
      <c r="G101" s="222"/>
      <c r="H101" s="57"/>
      <c r="I101" s="325"/>
      <c r="J101" s="326"/>
      <c r="K101" s="327"/>
    </row>
    <row r="102" spans="1:11" ht="30" customHeight="1" x14ac:dyDescent="0.25">
      <c r="A102" s="286" t="s">
        <v>16</v>
      </c>
      <c r="B102" s="287"/>
      <c r="C102" s="288"/>
      <c r="D102" s="221">
        <v>87190.41</v>
      </c>
      <c r="E102" s="222"/>
      <c r="F102" s="221">
        <f>D102+H102</f>
        <v>87190.41</v>
      </c>
      <c r="G102" s="222"/>
      <c r="H102" s="57"/>
      <c r="I102" s="338"/>
      <c r="J102" s="339"/>
      <c r="K102" s="340"/>
    </row>
    <row r="103" spans="1:11" ht="27.75" customHeight="1" x14ac:dyDescent="0.25">
      <c r="A103" s="216" t="s">
        <v>27</v>
      </c>
      <c r="B103" s="217"/>
      <c r="C103" s="218"/>
      <c r="D103" s="221">
        <f>SUM(D104:E105)</f>
        <v>28860.63</v>
      </c>
      <c r="E103" s="323"/>
      <c r="F103" s="221">
        <f t="shared" ref="F103" si="4">D103+H103</f>
        <v>28860.63</v>
      </c>
      <c r="G103" s="324"/>
      <c r="H103" s="117">
        <f>SUM(H104:H104)</f>
        <v>0</v>
      </c>
      <c r="I103" s="199"/>
      <c r="J103" s="200"/>
      <c r="K103" s="201"/>
    </row>
    <row r="104" spans="1:11" ht="16.5" customHeight="1" x14ac:dyDescent="0.25">
      <c r="A104" s="187" t="s">
        <v>55</v>
      </c>
      <c r="B104" s="188"/>
      <c r="C104" s="189"/>
      <c r="D104" s="196">
        <v>26980.29</v>
      </c>
      <c r="E104" s="197"/>
      <c r="F104" s="196">
        <f>D104+H104</f>
        <v>26980.29</v>
      </c>
      <c r="G104" s="197"/>
      <c r="H104" s="64"/>
      <c r="I104" s="193"/>
      <c r="J104" s="194"/>
      <c r="K104" s="195"/>
    </row>
    <row r="105" spans="1:11" ht="16.5" customHeight="1" x14ac:dyDescent="0.25">
      <c r="A105" s="187" t="s">
        <v>26</v>
      </c>
      <c r="B105" s="188"/>
      <c r="C105" s="189"/>
      <c r="D105" s="196">
        <v>1880.34</v>
      </c>
      <c r="E105" s="197"/>
      <c r="F105" s="196">
        <v>1880.34</v>
      </c>
      <c r="G105" s="197"/>
      <c r="H105" s="64"/>
      <c r="I105" s="193"/>
      <c r="J105" s="194"/>
      <c r="K105" s="195"/>
    </row>
    <row r="106" spans="1:11" ht="27.75" customHeight="1" x14ac:dyDescent="0.25">
      <c r="A106" s="216" t="s">
        <v>28</v>
      </c>
      <c r="B106" s="217"/>
      <c r="C106" s="218"/>
      <c r="D106" s="221">
        <v>35000</v>
      </c>
      <c r="E106" s="222"/>
      <c r="F106" s="221">
        <f>D106+H106</f>
        <v>35000</v>
      </c>
      <c r="G106" s="222"/>
      <c r="H106" s="57"/>
      <c r="I106" s="193"/>
      <c r="J106" s="194"/>
      <c r="K106" s="195"/>
    </row>
    <row r="107" spans="1:11" s="3" customFormat="1" ht="27.75" customHeight="1" x14ac:dyDescent="0.25">
      <c r="A107" s="223" t="s">
        <v>18</v>
      </c>
      <c r="B107" s="223"/>
      <c r="C107" s="223"/>
      <c r="D107" s="221">
        <f>SUM(D108:E109)</f>
        <v>3997</v>
      </c>
      <c r="E107" s="222"/>
      <c r="F107" s="221">
        <f t="shared" ref="F107:F109" si="5">D107+H107</f>
        <v>3997</v>
      </c>
      <c r="G107" s="222"/>
      <c r="H107" s="118">
        <f>SUM(H108:H109)</f>
        <v>0</v>
      </c>
      <c r="I107" s="224"/>
      <c r="J107" s="224"/>
      <c r="K107" s="224"/>
    </row>
    <row r="108" spans="1:11" s="3" customFormat="1" ht="27.75" customHeight="1" x14ac:dyDescent="0.25">
      <c r="A108" s="187" t="s">
        <v>157</v>
      </c>
      <c r="B108" s="266"/>
      <c r="C108" s="267"/>
      <c r="D108" s="196">
        <v>2500</v>
      </c>
      <c r="E108" s="197"/>
      <c r="F108" s="196">
        <f t="shared" si="5"/>
        <v>2500</v>
      </c>
      <c r="G108" s="198"/>
      <c r="H108" s="11"/>
      <c r="I108" s="361"/>
      <c r="J108" s="362"/>
      <c r="K108" s="363"/>
    </row>
    <row r="109" spans="1:11" s="3" customFormat="1" ht="35.25" customHeight="1" x14ac:dyDescent="0.25">
      <c r="A109" s="187" t="s">
        <v>156</v>
      </c>
      <c r="B109" s="266"/>
      <c r="C109" s="267"/>
      <c r="D109" s="196">
        <v>1497</v>
      </c>
      <c r="E109" s="197"/>
      <c r="F109" s="196">
        <f t="shared" si="5"/>
        <v>1497</v>
      </c>
      <c r="G109" s="198"/>
      <c r="H109" s="11"/>
      <c r="I109" s="331"/>
      <c r="J109" s="332"/>
      <c r="K109" s="333"/>
    </row>
    <row r="110" spans="1:11" s="33" customFormat="1" ht="33" customHeight="1" x14ac:dyDescent="0.25">
      <c r="A110" s="216" t="s">
        <v>19</v>
      </c>
      <c r="B110" s="217"/>
      <c r="C110" s="218"/>
      <c r="D110" s="221">
        <f>SUM(D111:E113)</f>
        <v>106371.61</v>
      </c>
      <c r="E110" s="222"/>
      <c r="F110" s="221">
        <f>SUM(F111:G113)</f>
        <v>106371.61</v>
      </c>
      <c r="G110" s="222"/>
      <c r="H110" s="57">
        <f>SUM(H111:H113)</f>
        <v>0</v>
      </c>
      <c r="I110" s="294"/>
      <c r="J110" s="295"/>
      <c r="K110" s="296"/>
    </row>
    <row r="111" spans="1:11" s="33" customFormat="1" ht="30.75" customHeight="1" x14ac:dyDescent="0.25">
      <c r="A111" s="187" t="s">
        <v>179</v>
      </c>
      <c r="B111" s="266"/>
      <c r="C111" s="267"/>
      <c r="D111" s="350">
        <v>30000</v>
      </c>
      <c r="E111" s="354"/>
      <c r="F111" s="350">
        <f t="shared" ref="F111:F123" si="6">D111+H111</f>
        <v>30000</v>
      </c>
      <c r="G111" s="351"/>
      <c r="H111" s="58"/>
      <c r="I111" s="294"/>
      <c r="J111" s="295"/>
      <c r="K111" s="296"/>
    </row>
    <row r="112" spans="1:11" s="3" customFormat="1" ht="26.25" customHeight="1" x14ac:dyDescent="0.25">
      <c r="A112" s="187" t="s">
        <v>168</v>
      </c>
      <c r="B112" s="188"/>
      <c r="C112" s="189"/>
      <c r="D112" s="196">
        <v>51010.61</v>
      </c>
      <c r="E112" s="197"/>
      <c r="F112" s="196">
        <f t="shared" si="6"/>
        <v>51010.61</v>
      </c>
      <c r="G112" s="270"/>
      <c r="H112" s="65"/>
      <c r="I112" s="294"/>
      <c r="J112" s="295"/>
      <c r="K112" s="296"/>
    </row>
    <row r="113" spans="1:11" s="3" customFormat="1" ht="21" customHeight="1" x14ac:dyDescent="0.25">
      <c r="A113" s="187" t="s">
        <v>169</v>
      </c>
      <c r="B113" s="188"/>
      <c r="C113" s="189"/>
      <c r="D113" s="196">
        <v>25361</v>
      </c>
      <c r="E113" s="197"/>
      <c r="F113" s="196">
        <f t="shared" si="6"/>
        <v>25361</v>
      </c>
      <c r="G113" s="270"/>
      <c r="H113" s="65"/>
      <c r="I113" s="294"/>
      <c r="J113" s="295"/>
      <c r="K113" s="296"/>
    </row>
    <row r="114" spans="1:11" ht="27.75" customHeight="1" x14ac:dyDescent="0.25">
      <c r="A114" s="216" t="s">
        <v>20</v>
      </c>
      <c r="B114" s="217"/>
      <c r="C114" s="218"/>
      <c r="D114" s="221">
        <f>SUM(D115:E118)</f>
        <v>234926.86</v>
      </c>
      <c r="E114" s="222"/>
      <c r="F114" s="221">
        <f t="shared" si="6"/>
        <v>234926.86</v>
      </c>
      <c r="G114" s="222"/>
      <c r="H114" s="117">
        <f>SUM(H115:H118)</f>
        <v>0</v>
      </c>
      <c r="I114" s="225"/>
      <c r="J114" s="225"/>
      <c r="K114" s="225"/>
    </row>
    <row r="115" spans="1:11" s="3" customFormat="1" ht="16.5" customHeight="1" x14ac:dyDescent="0.25">
      <c r="A115" s="187" t="s">
        <v>78</v>
      </c>
      <c r="B115" s="188"/>
      <c r="C115" s="189"/>
      <c r="D115" s="196">
        <v>140000</v>
      </c>
      <c r="E115" s="197"/>
      <c r="F115" s="196">
        <f t="shared" si="6"/>
        <v>140000</v>
      </c>
      <c r="G115" s="270"/>
      <c r="H115" s="65"/>
      <c r="I115" s="344"/>
      <c r="J115" s="345"/>
      <c r="K115" s="346"/>
    </row>
    <row r="116" spans="1:11" s="3" customFormat="1" ht="16.5" customHeight="1" x14ac:dyDescent="0.25">
      <c r="A116" s="187" t="s">
        <v>60</v>
      </c>
      <c r="B116" s="188"/>
      <c r="C116" s="189"/>
      <c r="D116" s="196">
        <v>6166</v>
      </c>
      <c r="E116" s="197"/>
      <c r="F116" s="196">
        <f t="shared" si="6"/>
        <v>6166</v>
      </c>
      <c r="G116" s="270"/>
      <c r="H116" s="65"/>
      <c r="I116" s="315"/>
      <c r="J116" s="316"/>
      <c r="K116" s="317"/>
    </row>
    <row r="117" spans="1:11" s="3" customFormat="1" ht="24" customHeight="1" x14ac:dyDescent="0.25">
      <c r="A117" s="187" t="s">
        <v>137</v>
      </c>
      <c r="B117" s="188"/>
      <c r="C117" s="189"/>
      <c r="D117" s="196">
        <v>1500</v>
      </c>
      <c r="E117" s="197"/>
      <c r="F117" s="196">
        <f t="shared" si="6"/>
        <v>1500</v>
      </c>
      <c r="G117" s="270"/>
      <c r="H117" s="65"/>
      <c r="I117" s="315"/>
      <c r="J117" s="316"/>
      <c r="K117" s="317"/>
    </row>
    <row r="118" spans="1:11" s="3" customFormat="1" ht="19.5" customHeight="1" x14ac:dyDescent="0.25">
      <c r="A118" s="187" t="s">
        <v>170</v>
      </c>
      <c r="B118" s="188"/>
      <c r="C118" s="189"/>
      <c r="D118" s="196">
        <v>87260.86</v>
      </c>
      <c r="E118" s="197"/>
      <c r="F118" s="196">
        <f t="shared" si="6"/>
        <v>87260.86</v>
      </c>
      <c r="G118" s="270"/>
      <c r="H118" s="65"/>
      <c r="I118" s="294"/>
      <c r="J118" s="295"/>
      <c r="K118" s="296"/>
    </row>
    <row r="119" spans="1:11" ht="27.75" customHeight="1" x14ac:dyDescent="0.25">
      <c r="A119" s="202" t="s">
        <v>139</v>
      </c>
      <c r="B119" s="208"/>
      <c r="C119" s="209"/>
      <c r="D119" s="221">
        <f>D120</f>
        <v>16800</v>
      </c>
      <c r="E119" s="222"/>
      <c r="F119" s="221">
        <f t="shared" si="6"/>
        <v>16800</v>
      </c>
      <c r="G119" s="222"/>
      <c r="H119" s="117">
        <f>SUM(H120:H120)</f>
        <v>0</v>
      </c>
      <c r="I119" s="225"/>
      <c r="J119" s="225"/>
      <c r="K119" s="225"/>
    </row>
    <row r="120" spans="1:11" s="3" customFormat="1" ht="24.75" customHeight="1" x14ac:dyDescent="0.25">
      <c r="A120" s="187" t="s">
        <v>171</v>
      </c>
      <c r="B120" s="188"/>
      <c r="C120" s="189"/>
      <c r="D120" s="196">
        <v>16800</v>
      </c>
      <c r="E120" s="197"/>
      <c r="F120" s="196">
        <f t="shared" si="6"/>
        <v>16800</v>
      </c>
      <c r="G120" s="270"/>
      <c r="H120" s="65"/>
      <c r="I120" s="294"/>
      <c r="J120" s="295"/>
      <c r="K120" s="296"/>
    </row>
    <row r="121" spans="1:11" s="33" customFormat="1" ht="27" customHeight="1" x14ac:dyDescent="0.25">
      <c r="A121" s="202" t="s">
        <v>43</v>
      </c>
      <c r="B121" s="203"/>
      <c r="C121" s="204"/>
      <c r="D121" s="221">
        <f>SUM(D122:E122)</f>
        <v>6000</v>
      </c>
      <c r="E121" s="222"/>
      <c r="F121" s="221">
        <f>SUM(F122:G122)</f>
        <v>6000</v>
      </c>
      <c r="G121" s="222"/>
      <c r="H121" s="35">
        <f>SUM(H122:H122)</f>
        <v>0</v>
      </c>
      <c r="I121" s="193"/>
      <c r="J121" s="194"/>
      <c r="K121" s="195"/>
    </row>
    <row r="122" spans="1:11" s="3" customFormat="1" ht="18" customHeight="1" x14ac:dyDescent="0.25">
      <c r="A122" s="187" t="s">
        <v>162</v>
      </c>
      <c r="B122" s="188"/>
      <c r="C122" s="189"/>
      <c r="D122" s="196">
        <v>6000</v>
      </c>
      <c r="E122" s="197"/>
      <c r="F122" s="196">
        <f t="shared" ref="F122" si="7">D122+H122</f>
        <v>6000</v>
      </c>
      <c r="G122" s="198"/>
      <c r="H122" s="11"/>
      <c r="I122" s="294"/>
      <c r="J122" s="295"/>
      <c r="K122" s="296"/>
    </row>
    <row r="123" spans="1:11" s="33" customFormat="1" ht="33.75" customHeight="1" x14ac:dyDescent="0.25">
      <c r="A123" s="202" t="s">
        <v>172</v>
      </c>
      <c r="B123" s="203"/>
      <c r="C123" s="204"/>
      <c r="D123" s="221">
        <f>D124+D125</f>
        <v>62500</v>
      </c>
      <c r="E123" s="222"/>
      <c r="F123" s="221">
        <f t="shared" si="6"/>
        <v>62500</v>
      </c>
      <c r="G123" s="222"/>
      <c r="H123" s="57">
        <f>H124+H125</f>
        <v>0</v>
      </c>
      <c r="I123" s="344"/>
      <c r="J123" s="345"/>
      <c r="K123" s="346"/>
    </row>
    <row r="124" spans="1:11" s="33" customFormat="1" ht="22.5" customHeight="1" x14ac:dyDescent="0.25">
      <c r="A124" s="187" t="s">
        <v>173</v>
      </c>
      <c r="B124" s="188"/>
      <c r="C124" s="189"/>
      <c r="D124" s="196">
        <v>10000</v>
      </c>
      <c r="E124" s="197"/>
      <c r="F124" s="196">
        <f>D124+H124</f>
        <v>10000</v>
      </c>
      <c r="G124" s="270"/>
      <c r="H124" s="65"/>
      <c r="I124" s="315"/>
      <c r="J124" s="368"/>
      <c r="K124" s="369"/>
    </row>
    <row r="125" spans="1:11" s="33" customFormat="1" ht="18.75" customHeight="1" x14ac:dyDescent="0.25">
      <c r="A125" s="187" t="s">
        <v>175</v>
      </c>
      <c r="B125" s="188"/>
      <c r="C125" s="189"/>
      <c r="D125" s="196">
        <v>52500</v>
      </c>
      <c r="E125" s="197"/>
      <c r="F125" s="196">
        <f>D125+H125</f>
        <v>52500</v>
      </c>
      <c r="G125" s="270"/>
      <c r="H125" s="65"/>
      <c r="I125" s="315"/>
      <c r="J125" s="368"/>
      <c r="K125" s="369"/>
    </row>
    <row r="126" spans="1:11" s="114" customFormat="1" ht="32.25" customHeight="1" x14ac:dyDescent="0.25">
      <c r="A126" s="202" t="s">
        <v>38</v>
      </c>
      <c r="B126" s="203"/>
      <c r="C126" s="204"/>
      <c r="D126" s="221">
        <f>SUM(D127:E127)</f>
        <v>18486.53</v>
      </c>
      <c r="E126" s="222"/>
      <c r="F126" s="221">
        <f>D126+H126</f>
        <v>18486.53</v>
      </c>
      <c r="G126" s="222"/>
      <c r="H126" s="57">
        <f>H127</f>
        <v>0</v>
      </c>
      <c r="I126" s="315"/>
      <c r="J126" s="316"/>
      <c r="K126" s="317"/>
    </row>
    <row r="127" spans="1:11" s="3" customFormat="1" ht="74.25" customHeight="1" x14ac:dyDescent="0.25">
      <c r="A127" s="308" t="s">
        <v>180</v>
      </c>
      <c r="B127" s="309"/>
      <c r="C127" s="310"/>
      <c r="D127" s="196">
        <v>18486.53</v>
      </c>
      <c r="E127" s="197"/>
      <c r="F127" s="196">
        <f>D127</f>
        <v>18486.53</v>
      </c>
      <c r="G127" s="198"/>
      <c r="H127" s="64"/>
      <c r="I127" s="294"/>
      <c r="J127" s="295"/>
      <c r="K127" s="296"/>
    </row>
    <row r="128" spans="1:11" s="36" customFormat="1" ht="39" customHeight="1" x14ac:dyDescent="0.25">
      <c r="A128" s="318" t="s">
        <v>45</v>
      </c>
      <c r="B128" s="319"/>
      <c r="C128" s="320"/>
      <c r="D128" s="321">
        <f>SUM(D129:E135)</f>
        <v>10500</v>
      </c>
      <c r="E128" s="322"/>
      <c r="F128" s="321">
        <f t="shared" ref="F128:F135" si="8">D128+H128</f>
        <v>10500</v>
      </c>
      <c r="G128" s="322"/>
      <c r="H128" s="64">
        <f>SUM(H129:H134)</f>
        <v>0</v>
      </c>
      <c r="I128" s="261"/>
      <c r="J128" s="262"/>
      <c r="K128" s="263"/>
    </row>
    <row r="129" spans="1:11" s="36" customFormat="1" ht="16.5" hidden="1" customHeight="1" x14ac:dyDescent="0.25">
      <c r="A129" s="308" t="s">
        <v>81</v>
      </c>
      <c r="B129" s="309"/>
      <c r="C129" s="310"/>
      <c r="D129" s="211">
        <v>0</v>
      </c>
      <c r="E129" s="212"/>
      <c r="F129" s="211">
        <f t="shared" si="8"/>
        <v>0</v>
      </c>
      <c r="G129" s="212"/>
      <c r="H129" s="64"/>
      <c r="I129" s="325"/>
      <c r="J129" s="326"/>
      <c r="K129" s="327"/>
    </row>
    <row r="130" spans="1:11" s="36" customFormat="1" ht="16.5" hidden="1" customHeight="1" x14ac:dyDescent="0.25">
      <c r="A130" s="308" t="s">
        <v>49</v>
      </c>
      <c r="B130" s="309"/>
      <c r="C130" s="310"/>
      <c r="D130" s="211">
        <v>0</v>
      </c>
      <c r="E130" s="212"/>
      <c r="F130" s="211">
        <f t="shared" si="8"/>
        <v>0</v>
      </c>
      <c r="G130" s="212"/>
      <c r="H130" s="64"/>
      <c r="I130" s="341"/>
      <c r="J130" s="342"/>
      <c r="K130" s="343"/>
    </row>
    <row r="131" spans="1:11" s="36" customFormat="1" ht="16.5" hidden="1" customHeight="1" x14ac:dyDescent="0.25">
      <c r="A131" s="308" t="s">
        <v>50</v>
      </c>
      <c r="B131" s="313"/>
      <c r="C131" s="314"/>
      <c r="D131" s="211">
        <v>0</v>
      </c>
      <c r="E131" s="212"/>
      <c r="F131" s="211">
        <f t="shared" si="8"/>
        <v>0</v>
      </c>
      <c r="G131" s="212"/>
      <c r="H131" s="64"/>
      <c r="I131" s="341"/>
      <c r="J131" s="342"/>
      <c r="K131" s="343"/>
    </row>
    <row r="132" spans="1:11" s="36" customFormat="1" ht="16.5" hidden="1" customHeight="1" x14ac:dyDescent="0.25">
      <c r="A132" s="308" t="s">
        <v>51</v>
      </c>
      <c r="B132" s="309"/>
      <c r="C132" s="310"/>
      <c r="D132" s="211">
        <v>0</v>
      </c>
      <c r="E132" s="212"/>
      <c r="F132" s="211">
        <f t="shared" si="8"/>
        <v>0</v>
      </c>
      <c r="G132" s="212"/>
      <c r="H132" s="64"/>
      <c r="I132" s="341"/>
      <c r="J132" s="342"/>
      <c r="K132" s="343"/>
    </row>
    <row r="133" spans="1:11" s="36" customFormat="1" ht="16.5" hidden="1" customHeight="1" x14ac:dyDescent="0.25">
      <c r="A133" s="308" t="s">
        <v>52</v>
      </c>
      <c r="B133" s="309"/>
      <c r="C133" s="310"/>
      <c r="D133" s="211">
        <v>0</v>
      </c>
      <c r="E133" s="212"/>
      <c r="F133" s="211">
        <f t="shared" si="8"/>
        <v>0</v>
      </c>
      <c r="G133" s="212"/>
      <c r="H133" s="64"/>
      <c r="I133" s="341"/>
      <c r="J133" s="342"/>
      <c r="K133" s="343"/>
    </row>
    <row r="134" spans="1:11" s="36" customFormat="1" ht="16.5" hidden="1" customHeight="1" x14ac:dyDescent="0.25">
      <c r="A134" s="308" t="s">
        <v>82</v>
      </c>
      <c r="B134" s="309"/>
      <c r="C134" s="310"/>
      <c r="D134" s="211">
        <v>0</v>
      </c>
      <c r="E134" s="212"/>
      <c r="F134" s="211">
        <f t="shared" si="8"/>
        <v>0</v>
      </c>
      <c r="G134" s="212"/>
      <c r="H134" s="64"/>
      <c r="I134" s="338"/>
      <c r="J134" s="339"/>
      <c r="K134" s="340"/>
    </row>
    <row r="135" spans="1:11" s="36" customFormat="1" ht="16.5" customHeight="1" x14ac:dyDescent="0.25">
      <c r="A135" s="308" t="s">
        <v>83</v>
      </c>
      <c r="B135" s="309"/>
      <c r="C135" s="310"/>
      <c r="D135" s="211">
        <v>10500</v>
      </c>
      <c r="E135" s="212"/>
      <c r="F135" s="211">
        <f t="shared" si="8"/>
        <v>10500</v>
      </c>
      <c r="G135" s="212"/>
      <c r="H135" s="63"/>
      <c r="I135" s="305"/>
      <c r="J135" s="306"/>
      <c r="K135" s="307"/>
    </row>
    <row r="136" spans="1:11" x14ac:dyDescent="0.25">
      <c r="A136" s="299" t="s">
        <v>11</v>
      </c>
      <c r="B136" s="299"/>
      <c r="C136" s="299"/>
      <c r="D136" s="300">
        <f>D101+D102+D103+D106+D107+D110+D114+D119+D121+D123+D126+D128</f>
        <v>899343</v>
      </c>
      <c r="E136" s="301"/>
      <c r="F136" s="300">
        <f>F101+F102+F103+F106+F107+F110+F114+F119+F121+F123+F126+F128</f>
        <v>899343</v>
      </c>
      <c r="G136" s="301"/>
      <c r="H136" s="115">
        <f>H101+H102+H103+H106+H107+H110+H114+H119+H121+H123+H126+H128</f>
        <v>0</v>
      </c>
      <c r="I136" s="225"/>
      <c r="J136" s="225"/>
      <c r="K136" s="225"/>
    </row>
    <row r="137" spans="1:11" ht="12" customHeight="1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</row>
    <row r="138" spans="1:11" ht="12" customHeight="1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</row>
    <row r="139" spans="1:11" ht="12" customHeight="1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</row>
    <row r="140" spans="1:11" ht="12" customHeight="1" x14ac:dyDescent="0.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</row>
    <row r="141" spans="1:11" ht="12" customHeight="1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</row>
    <row r="142" spans="1:11" x14ac:dyDescent="0.25">
      <c r="A142" s="311" t="s">
        <v>59</v>
      </c>
      <c r="B142" s="311"/>
      <c r="C142" s="311"/>
      <c r="D142" s="311"/>
      <c r="E142" s="311"/>
      <c r="F142" s="311"/>
      <c r="G142" s="311"/>
      <c r="H142" s="311"/>
      <c r="I142" s="311"/>
      <c r="J142" s="311"/>
      <c r="K142" s="311"/>
    </row>
    <row r="143" spans="1:11" ht="8.25" customHeight="1" x14ac:dyDescent="0.2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</row>
    <row r="144" spans="1:11" x14ac:dyDescent="0.25">
      <c r="A144" s="225"/>
      <c r="B144" s="225"/>
      <c r="C144" s="225"/>
      <c r="D144" s="226" t="s">
        <v>5</v>
      </c>
      <c r="E144" s="226"/>
      <c r="F144" s="226" t="s">
        <v>6</v>
      </c>
      <c r="G144" s="226"/>
      <c r="H144" s="109" t="s">
        <v>14</v>
      </c>
      <c r="I144" s="227" t="s">
        <v>13</v>
      </c>
      <c r="J144" s="228"/>
      <c r="K144" s="229"/>
    </row>
    <row r="145" spans="1:11" s="33" customFormat="1" ht="33" customHeight="1" x14ac:dyDescent="0.25">
      <c r="A145" s="216" t="s">
        <v>19</v>
      </c>
      <c r="B145" s="217"/>
      <c r="C145" s="218"/>
      <c r="D145" s="221">
        <f>SUM(D146:E149)</f>
        <v>399825.8</v>
      </c>
      <c r="E145" s="222"/>
      <c r="F145" s="221">
        <f>SUM(F146:G149)</f>
        <v>399825.8</v>
      </c>
      <c r="G145" s="222"/>
      <c r="H145" s="57">
        <f>H146+H147+H148+H149</f>
        <v>0</v>
      </c>
      <c r="I145" s="294"/>
      <c r="J145" s="295"/>
      <c r="K145" s="296"/>
    </row>
    <row r="146" spans="1:11" s="33" customFormat="1" ht="31.5" customHeight="1" x14ac:dyDescent="0.25">
      <c r="A146" s="187" t="s">
        <v>84</v>
      </c>
      <c r="B146" s="266"/>
      <c r="C146" s="267"/>
      <c r="D146" s="350">
        <v>217000</v>
      </c>
      <c r="E146" s="354"/>
      <c r="F146" s="350">
        <f t="shared" ref="F146" si="9">D146+H146</f>
        <v>217000</v>
      </c>
      <c r="G146" s="351"/>
      <c r="H146" s="58"/>
      <c r="I146" s="294"/>
      <c r="J146" s="295"/>
      <c r="K146" s="296"/>
    </row>
    <row r="147" spans="1:11" s="33" customFormat="1" ht="22.5" customHeight="1" x14ac:dyDescent="0.25">
      <c r="A147" s="187" t="s">
        <v>85</v>
      </c>
      <c r="B147" s="297"/>
      <c r="C147" s="298"/>
      <c r="D147" s="350">
        <v>78043.8</v>
      </c>
      <c r="E147" s="351"/>
      <c r="F147" s="350">
        <f>D147+H147</f>
        <v>78043.8</v>
      </c>
      <c r="G147" s="351"/>
      <c r="H147" s="58"/>
      <c r="I147" s="294"/>
      <c r="J147" s="295"/>
      <c r="K147" s="296"/>
    </row>
    <row r="148" spans="1:11" s="33" customFormat="1" ht="25.5" customHeight="1" x14ac:dyDescent="0.25">
      <c r="A148" s="187" t="s">
        <v>86</v>
      </c>
      <c r="B148" s="297"/>
      <c r="C148" s="298"/>
      <c r="D148" s="350">
        <v>5039</v>
      </c>
      <c r="E148" s="351"/>
      <c r="F148" s="350">
        <f>D148+H148</f>
        <v>5039</v>
      </c>
      <c r="G148" s="351"/>
      <c r="H148" s="58"/>
      <c r="I148" s="294"/>
      <c r="J148" s="295"/>
      <c r="K148" s="296"/>
    </row>
    <row r="149" spans="1:11" s="33" customFormat="1" ht="25.5" customHeight="1" x14ac:dyDescent="0.25">
      <c r="A149" s="187" t="s">
        <v>166</v>
      </c>
      <c r="B149" s="297"/>
      <c r="C149" s="298"/>
      <c r="D149" s="350">
        <v>99743</v>
      </c>
      <c r="E149" s="351"/>
      <c r="F149" s="350">
        <f>D149+H149</f>
        <v>99743</v>
      </c>
      <c r="G149" s="351"/>
      <c r="H149" s="58"/>
      <c r="I149" s="294"/>
      <c r="J149" s="295"/>
      <c r="K149" s="296"/>
    </row>
    <row r="150" spans="1:11" ht="16.5" customHeight="1" x14ac:dyDescent="0.25">
      <c r="A150" s="216" t="s">
        <v>20</v>
      </c>
      <c r="B150" s="217"/>
      <c r="C150" s="218"/>
      <c r="D150" s="221">
        <f>D151</f>
        <v>5051500</v>
      </c>
      <c r="E150" s="222"/>
      <c r="F150" s="221">
        <f>F151</f>
        <v>5051500</v>
      </c>
      <c r="G150" s="222"/>
      <c r="H150" s="118"/>
      <c r="I150" s="225"/>
      <c r="J150" s="225"/>
      <c r="K150" s="225"/>
    </row>
    <row r="151" spans="1:11" s="33" customFormat="1" ht="51" customHeight="1" x14ac:dyDescent="0.25">
      <c r="A151" s="187" t="s">
        <v>101</v>
      </c>
      <c r="B151" s="297"/>
      <c r="C151" s="298"/>
      <c r="D151" s="350">
        <v>5051500</v>
      </c>
      <c r="E151" s="351"/>
      <c r="F151" s="350">
        <f>D151+H151</f>
        <v>5051500</v>
      </c>
      <c r="G151" s="351"/>
      <c r="H151" s="58"/>
      <c r="I151" s="294"/>
      <c r="J151" s="295"/>
      <c r="K151" s="296"/>
    </row>
    <row r="152" spans="1:11" x14ac:dyDescent="0.25">
      <c r="A152" s="299" t="s">
        <v>11</v>
      </c>
      <c r="B152" s="299"/>
      <c r="C152" s="299"/>
      <c r="D152" s="352">
        <f>D145+D150</f>
        <v>5451325.7999999998</v>
      </c>
      <c r="E152" s="353"/>
      <c r="F152" s="352">
        <f>F145+F150</f>
        <v>5451325.7999999998</v>
      </c>
      <c r="G152" s="353"/>
      <c r="H152" s="115">
        <f>H145+H150</f>
        <v>0</v>
      </c>
      <c r="I152" s="225"/>
      <c r="J152" s="225"/>
      <c r="K152" s="225"/>
    </row>
    <row r="153" spans="1:11" ht="45" customHeight="1" x14ac:dyDescent="0.25">
      <c r="A153" s="293" t="s">
        <v>29</v>
      </c>
      <c r="B153" s="293"/>
      <c r="C153" s="293"/>
      <c r="D153" s="293"/>
      <c r="E153" s="293"/>
      <c r="F153" s="293"/>
      <c r="G153" s="293"/>
      <c r="H153" s="293"/>
      <c r="I153" s="293"/>
      <c r="J153" s="293"/>
      <c r="K153" s="293"/>
    </row>
    <row r="154" spans="1:11" ht="30.75" customHeight="1" x14ac:dyDescent="0.25">
      <c r="A154" s="293" t="s">
        <v>87</v>
      </c>
      <c r="B154" s="293"/>
      <c r="C154" s="293"/>
      <c r="D154" s="293"/>
      <c r="E154" s="293"/>
      <c r="F154" s="293"/>
      <c r="G154" s="293"/>
      <c r="H154" s="293"/>
      <c r="I154" s="293"/>
      <c r="J154" s="293"/>
      <c r="K154" s="293"/>
    </row>
    <row r="155" spans="1:11" ht="20.25" customHeight="1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</row>
    <row r="156" spans="1:11" ht="30.75" customHeight="1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</row>
    <row r="157" spans="1:11" ht="15" customHeight="1" x14ac:dyDescent="0.25">
      <c r="A157" s="292"/>
      <c r="B157" s="292"/>
      <c r="C157" s="292"/>
      <c r="D157" s="292"/>
      <c r="E157" s="292"/>
      <c r="F157" s="292"/>
      <c r="G157" s="292"/>
      <c r="H157" s="292"/>
      <c r="I157" s="292"/>
      <c r="J157" s="292"/>
      <c r="K157" s="292"/>
    </row>
    <row r="158" spans="1:11" ht="117.75" customHeight="1" x14ac:dyDescent="0.25">
      <c r="A158" s="293" t="s">
        <v>30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</row>
    <row r="159" spans="1:11" x14ac:dyDescent="0.25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</row>
    <row r="160" spans="1:11" x14ac:dyDescent="0.25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</row>
    <row r="161" spans="1:11" x14ac:dyDescent="0.25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</row>
    <row r="162" spans="1:11" x14ac:dyDescent="0.25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</row>
    <row r="163" spans="1:11" x14ac:dyDescent="0.25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1:11" x14ac:dyDescent="0.25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</row>
    <row r="165" spans="1:11" x14ac:dyDescent="0.2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</row>
    <row r="166" spans="1:11" x14ac:dyDescent="0.25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</row>
    <row r="167" spans="1:11" x14ac:dyDescent="0.2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</row>
  </sheetData>
  <mergeCells count="487">
    <mergeCell ref="A167:K167"/>
    <mergeCell ref="A161:K161"/>
    <mergeCell ref="A162:K162"/>
    <mergeCell ref="A163:K163"/>
    <mergeCell ref="A164:K164"/>
    <mergeCell ref="A165:K165"/>
    <mergeCell ref="A166:K166"/>
    <mergeCell ref="A153:K153"/>
    <mergeCell ref="A154:K154"/>
    <mergeCell ref="A157:K157"/>
    <mergeCell ref="A158:K158"/>
    <mergeCell ref="A159:K159"/>
    <mergeCell ref="A160:K160"/>
    <mergeCell ref="A151:C151"/>
    <mergeCell ref="D151:E151"/>
    <mergeCell ref="F151:G151"/>
    <mergeCell ref="I151:K151"/>
    <mergeCell ref="A152:C152"/>
    <mergeCell ref="D152:E152"/>
    <mergeCell ref="F152:G152"/>
    <mergeCell ref="I152:K152"/>
    <mergeCell ref="A149:C149"/>
    <mergeCell ref="D149:E149"/>
    <mergeCell ref="F149:G149"/>
    <mergeCell ref="I149:K149"/>
    <mergeCell ref="A150:C150"/>
    <mergeCell ref="D150:E150"/>
    <mergeCell ref="F150:G150"/>
    <mergeCell ref="I150:K150"/>
    <mergeCell ref="A147:C147"/>
    <mergeCell ref="D147:E147"/>
    <mergeCell ref="F147:G147"/>
    <mergeCell ref="I147:K147"/>
    <mergeCell ref="A148:C148"/>
    <mergeCell ref="D148:E148"/>
    <mergeCell ref="F148:G148"/>
    <mergeCell ref="I148:K148"/>
    <mergeCell ref="A145:C145"/>
    <mergeCell ref="D145:E145"/>
    <mergeCell ref="F145:G145"/>
    <mergeCell ref="I145:K145"/>
    <mergeCell ref="A146:C146"/>
    <mergeCell ref="D146:E146"/>
    <mergeCell ref="F146:G146"/>
    <mergeCell ref="I146:K146"/>
    <mergeCell ref="A142:K142"/>
    <mergeCell ref="A143:K143"/>
    <mergeCell ref="A144:C144"/>
    <mergeCell ref="D144:E144"/>
    <mergeCell ref="F144:G144"/>
    <mergeCell ref="I144:K144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28:C128"/>
    <mergeCell ref="D128:E128"/>
    <mergeCell ref="F128:G128"/>
    <mergeCell ref="I128:K128"/>
    <mergeCell ref="A129:C129"/>
    <mergeCell ref="D129:E129"/>
    <mergeCell ref="F129:G129"/>
    <mergeCell ref="I129:K134"/>
    <mergeCell ref="A130:C130"/>
    <mergeCell ref="D130:E130"/>
    <mergeCell ref="A133:C133"/>
    <mergeCell ref="D133:E133"/>
    <mergeCell ref="F133:G133"/>
    <mergeCell ref="A134:C134"/>
    <mergeCell ref="D134:E134"/>
    <mergeCell ref="F134:G134"/>
    <mergeCell ref="F130:G130"/>
    <mergeCell ref="A131:C131"/>
    <mergeCell ref="D131:E131"/>
    <mergeCell ref="F131:G131"/>
    <mergeCell ref="A132:C132"/>
    <mergeCell ref="D132:E132"/>
    <mergeCell ref="F132:G132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14:C114"/>
    <mergeCell ref="D114:E114"/>
    <mergeCell ref="F114:G114"/>
    <mergeCell ref="I114:K114"/>
    <mergeCell ref="A107:C107"/>
    <mergeCell ref="D107:E107"/>
    <mergeCell ref="F107:G107"/>
    <mergeCell ref="I107:K107"/>
    <mergeCell ref="A108:C108"/>
    <mergeCell ref="D108:E108"/>
    <mergeCell ref="F108:G108"/>
    <mergeCell ref="I108:K109"/>
    <mergeCell ref="A109:C109"/>
    <mergeCell ref="D109:E109"/>
    <mergeCell ref="F109:G109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2"/>
    <mergeCell ref="A102:C102"/>
    <mergeCell ref="D102:E102"/>
    <mergeCell ref="F102:G102"/>
    <mergeCell ref="I94:K94"/>
    <mergeCell ref="A98:K98"/>
    <mergeCell ref="A100:C100"/>
    <mergeCell ref="D100:E100"/>
    <mergeCell ref="F100:G100"/>
    <mergeCell ref="I100:K100"/>
    <mergeCell ref="A94:C94"/>
    <mergeCell ref="D94:E94"/>
    <mergeCell ref="F94:G94"/>
    <mergeCell ref="I88:K88"/>
    <mergeCell ref="A89:C89"/>
    <mergeCell ref="D89:E89"/>
    <mergeCell ref="F89:G89"/>
    <mergeCell ref="I89:K93"/>
    <mergeCell ref="A90:C90"/>
    <mergeCell ref="D90:E90"/>
    <mergeCell ref="A93:C93"/>
    <mergeCell ref="D93:E93"/>
    <mergeCell ref="F93:G93"/>
    <mergeCell ref="F90:G90"/>
    <mergeCell ref="A91:C91"/>
    <mergeCell ref="D91:E91"/>
    <mergeCell ref="F91:G91"/>
    <mergeCell ref="A92:C92"/>
    <mergeCell ref="D92:E92"/>
    <mergeCell ref="F92:G92"/>
    <mergeCell ref="A88:C88"/>
    <mergeCell ref="D88:E88"/>
    <mergeCell ref="F88:G88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8:C78"/>
    <mergeCell ref="D78:E78"/>
    <mergeCell ref="F78:G78"/>
    <mergeCell ref="I78:K78"/>
    <mergeCell ref="A71:C71"/>
    <mergeCell ref="D71:E71"/>
    <mergeCell ref="F71:G71"/>
    <mergeCell ref="I71:K71"/>
    <mergeCell ref="A72:C72"/>
    <mergeCell ref="D72:E72"/>
    <mergeCell ref="F72:G72"/>
    <mergeCell ref="I72:K73"/>
    <mergeCell ref="A73:C73"/>
    <mergeCell ref="D73:E73"/>
    <mergeCell ref="F73:G73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7:C37"/>
    <mergeCell ref="D37:E37"/>
    <mergeCell ref="F37:G37"/>
    <mergeCell ref="I37:K37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F32:G32"/>
    <mergeCell ref="A23:C23"/>
    <mergeCell ref="D23:E23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67" fitToHeight="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"/>
  <sheetViews>
    <sheetView topLeftCell="A16" workbookViewId="0">
      <selection activeCell="H22" sqref="H22:J22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370" t="s">
        <v>213</v>
      </c>
      <c r="B6" s="371"/>
      <c r="C6" s="371"/>
      <c r="D6" s="371"/>
      <c r="E6" s="371"/>
      <c r="F6" s="371"/>
      <c r="G6" s="371"/>
      <c r="H6" s="371"/>
      <c r="I6" s="371"/>
      <c r="J6" s="371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66" customHeight="1" x14ac:dyDescent="0.25">
      <c r="A11" s="236" t="s">
        <v>248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124"/>
      <c r="B14" s="125"/>
      <c r="C14" s="125"/>
      <c r="D14" s="125"/>
      <c r="E14" s="125"/>
      <c r="F14" s="125"/>
      <c r="G14" s="125"/>
      <c r="H14" s="125"/>
      <c r="I14" s="125"/>
      <c r="J14" s="126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154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10133881</v>
      </c>
      <c r="E19" s="230"/>
      <c r="F19" s="230">
        <f>D19+H19</f>
        <v>10133881</v>
      </c>
      <c r="G19" s="230"/>
      <c r="H19" s="334"/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5451325.7999999998</v>
      </c>
      <c r="E20" s="230"/>
      <c r="F20" s="230">
        <f>D20+H20</f>
        <v>5451325.7999999998</v>
      </c>
      <c r="G20" s="230"/>
      <c r="H20" s="334"/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899343</v>
      </c>
      <c r="E22" s="230"/>
      <c r="F22" s="230">
        <f>D22+H22</f>
        <v>929753</v>
      </c>
      <c r="G22" s="230"/>
      <c r="H22" s="374">
        <v>30410</v>
      </c>
      <c r="I22" s="375"/>
      <c r="J22" s="375"/>
    </row>
    <row r="23" spans="1:11" ht="15.75" x14ac:dyDescent="0.25">
      <c r="A23" s="243" t="s">
        <v>11</v>
      </c>
      <c r="B23" s="257"/>
      <c r="C23" s="257"/>
      <c r="D23" s="247">
        <f>D19+D20+D21+D22</f>
        <v>16484549.800000001</v>
      </c>
      <c r="E23" s="247"/>
      <c r="F23" s="247">
        <f>F19+F20+F21+F22</f>
        <v>16514959.800000001</v>
      </c>
      <c r="G23" s="247"/>
      <c r="H23" s="335">
        <f>H19+H20+H21+H22</f>
        <v>30410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155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122"/>
      <c r="B27" s="122"/>
      <c r="C27" s="122"/>
      <c r="D27" s="122"/>
      <c r="E27" s="122"/>
      <c r="F27" s="122"/>
      <c r="G27" s="122"/>
      <c r="H27" s="122"/>
      <c r="I27" s="122"/>
      <c r="J27" s="122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123" t="s">
        <v>14</v>
      </c>
      <c r="I30" s="227" t="s">
        <v>13</v>
      </c>
      <c r="J30" s="228"/>
      <c r="K30" s="229"/>
    </row>
    <row r="31" spans="1:11" s="3" customFormat="1" ht="36.75" customHeight="1" x14ac:dyDescent="0.25">
      <c r="A31" s="223" t="s">
        <v>15</v>
      </c>
      <c r="B31" s="223"/>
      <c r="C31" s="223"/>
      <c r="D31" s="221">
        <v>4196176.4000000004</v>
      </c>
      <c r="E31" s="222"/>
      <c r="F31" s="221">
        <f t="shared" ref="F31:F37" si="0">D31+H31</f>
        <v>4196176.4000000004</v>
      </c>
      <c r="G31" s="222"/>
      <c r="H31" s="35"/>
      <c r="I31" s="325"/>
      <c r="J31" s="326"/>
      <c r="K31" s="327"/>
    </row>
    <row r="32" spans="1:11" s="3" customFormat="1" ht="27.75" customHeight="1" x14ac:dyDescent="0.25">
      <c r="A32" s="216" t="s">
        <v>16</v>
      </c>
      <c r="B32" s="217"/>
      <c r="C32" s="218"/>
      <c r="D32" s="219">
        <v>1267245.26</v>
      </c>
      <c r="E32" s="220"/>
      <c r="F32" s="221">
        <f t="shared" si="0"/>
        <v>1267245.26</v>
      </c>
      <c r="G32" s="222"/>
      <c r="H32" s="61"/>
      <c r="I32" s="338"/>
      <c r="J32" s="339"/>
      <c r="K32" s="340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17292</v>
      </c>
      <c r="E34" s="222"/>
      <c r="F34" s="221">
        <f t="shared" si="0"/>
        <v>17292</v>
      </c>
      <c r="G34" s="222"/>
      <c r="H34" s="132">
        <f>SUM(H35:H37)</f>
        <v>0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1"/>
      <c r="I35" s="193"/>
      <c r="J35" s="194"/>
      <c r="K35" s="195"/>
    </row>
    <row r="36" spans="1:11" s="3" customFormat="1" ht="16.5" customHeight="1" x14ac:dyDescent="0.25">
      <c r="A36" s="268" t="s">
        <v>47</v>
      </c>
      <c r="B36" s="269"/>
      <c r="C36" s="270"/>
      <c r="D36" s="196">
        <v>2640</v>
      </c>
      <c r="E36" s="197"/>
      <c r="F36" s="196"/>
      <c r="G36" s="198"/>
      <c r="H36" s="15"/>
      <c r="I36" s="224"/>
      <c r="J36" s="224"/>
      <c r="K36" s="224"/>
    </row>
    <row r="37" spans="1:11" s="3" customFormat="1" ht="16.5" customHeight="1" x14ac:dyDescent="0.25">
      <c r="A37" s="187" t="s">
        <v>63</v>
      </c>
      <c r="B37" s="266"/>
      <c r="C37" s="267"/>
      <c r="D37" s="196">
        <v>252</v>
      </c>
      <c r="E37" s="197"/>
      <c r="F37" s="196">
        <f t="shared" si="0"/>
        <v>252</v>
      </c>
      <c r="G37" s="198"/>
      <c r="H37" s="11"/>
      <c r="I37" s="193"/>
      <c r="J37" s="194"/>
      <c r="K37" s="195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552717.49</v>
      </c>
      <c r="E38" s="265"/>
      <c r="F38" s="264">
        <f>H38+D38</f>
        <v>552717.49</v>
      </c>
      <c r="G38" s="265"/>
      <c r="H38" s="132">
        <f>SUM(H39:H41)</f>
        <v>0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16.5" customHeight="1" x14ac:dyDescent="0.25">
      <c r="A40" s="187" t="s">
        <v>23</v>
      </c>
      <c r="B40" s="188"/>
      <c r="C40" s="189"/>
      <c r="D40" s="196">
        <v>15835.2</v>
      </c>
      <c r="E40" s="197"/>
      <c r="F40" s="196">
        <f>H40+D40</f>
        <v>15835.2</v>
      </c>
      <c r="G40" s="198"/>
      <c r="H40" s="11"/>
      <c r="I40" s="193"/>
      <c r="J40" s="194"/>
      <c r="K40" s="195"/>
    </row>
    <row r="41" spans="1:11" s="3" customFormat="1" ht="75" customHeight="1" x14ac:dyDescent="0.25">
      <c r="A41" s="187" t="s">
        <v>34</v>
      </c>
      <c r="B41" s="188"/>
      <c r="C41" s="189"/>
      <c r="D41" s="196">
        <v>19382.29</v>
      </c>
      <c r="E41" s="197"/>
      <c r="F41" s="196">
        <f>H41+D41</f>
        <v>19382.29</v>
      </c>
      <c r="G41" s="198"/>
      <c r="H41" s="11"/>
      <c r="I41" s="261"/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417633.24</v>
      </c>
      <c r="E42" s="265"/>
      <c r="F42" s="264">
        <f>D42+H42</f>
        <v>417633.24</v>
      </c>
      <c r="G42" s="265"/>
      <c r="H42" s="132">
        <f>SUM(H43:H52)</f>
        <v>0</v>
      </c>
      <c r="I42" s="261"/>
      <c r="J42" s="262"/>
      <c r="K42" s="263"/>
    </row>
    <row r="43" spans="1:11" s="3" customFormat="1" ht="36.7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1">D43+H43</f>
        <v>35000</v>
      </c>
      <c r="G43" s="198"/>
      <c r="H43" s="4"/>
      <c r="I43" s="193"/>
      <c r="J43" s="194"/>
      <c r="K43" s="195"/>
    </row>
    <row r="44" spans="1:11" s="3" customFormat="1" ht="88.5" customHeight="1" x14ac:dyDescent="0.25">
      <c r="A44" s="187" t="s">
        <v>158</v>
      </c>
      <c r="B44" s="188"/>
      <c r="C44" s="189"/>
      <c r="D44" s="211">
        <v>60250</v>
      </c>
      <c r="E44" s="212"/>
      <c r="F44" s="196">
        <f t="shared" si="1"/>
        <v>60250</v>
      </c>
      <c r="G44" s="198"/>
      <c r="H44" s="4"/>
      <c r="I44" s="193"/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1"/>
        <v>6000</v>
      </c>
      <c r="G45" s="198"/>
      <c r="H45" s="4"/>
      <c r="I45" s="193"/>
      <c r="J45" s="194"/>
      <c r="K45" s="195"/>
    </row>
    <row r="46" spans="1:11" s="3" customFormat="1" ht="59.25" customHeight="1" x14ac:dyDescent="0.25">
      <c r="A46" s="187" t="s">
        <v>39</v>
      </c>
      <c r="B46" s="188"/>
      <c r="C46" s="189"/>
      <c r="D46" s="211">
        <v>162843.24</v>
      </c>
      <c r="E46" s="212"/>
      <c r="F46" s="196">
        <f t="shared" si="1"/>
        <v>162843.24</v>
      </c>
      <c r="G46" s="198"/>
      <c r="H46" s="11"/>
      <c r="I46" s="315"/>
      <c r="J46" s="316"/>
      <c r="K46" s="317"/>
    </row>
    <row r="47" spans="1:11" s="3" customFormat="1" ht="34.5" customHeight="1" x14ac:dyDescent="0.25">
      <c r="A47" s="187" t="s">
        <v>42</v>
      </c>
      <c r="B47" s="188"/>
      <c r="C47" s="189"/>
      <c r="D47" s="211">
        <f>1670*42</f>
        <v>70140</v>
      </c>
      <c r="E47" s="212"/>
      <c r="F47" s="196">
        <f t="shared" si="1"/>
        <v>63140</v>
      </c>
      <c r="G47" s="198"/>
      <c r="H47" s="171">
        <v>-7000</v>
      </c>
      <c r="I47" s="193" t="s">
        <v>244</v>
      </c>
      <c r="J47" s="194"/>
      <c r="K47" s="195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1"/>
        <v>12000</v>
      </c>
      <c r="G48" s="198"/>
      <c r="H48" s="11"/>
      <c r="I48" s="315"/>
      <c r="J48" s="316"/>
      <c r="K48" s="317"/>
    </row>
    <row r="49" spans="1:11" s="3" customFormat="1" ht="49.5" customHeight="1" x14ac:dyDescent="0.25">
      <c r="A49" s="187" t="s">
        <v>65</v>
      </c>
      <c r="B49" s="188"/>
      <c r="C49" s="189"/>
      <c r="D49" s="211">
        <v>9000</v>
      </c>
      <c r="E49" s="212"/>
      <c r="F49" s="196">
        <f t="shared" si="1"/>
        <v>9000</v>
      </c>
      <c r="G49" s="198"/>
      <c r="H49" s="11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1"/>
        <v>10000</v>
      </c>
      <c r="G50" s="198"/>
      <c r="H50" s="4"/>
      <c r="I50" s="261"/>
      <c r="J50" s="262"/>
      <c r="K50" s="263"/>
    </row>
    <row r="51" spans="1:11" s="3" customFormat="1" ht="18.75" customHeight="1" x14ac:dyDescent="0.25">
      <c r="A51" s="187" t="s">
        <v>94</v>
      </c>
      <c r="B51" s="188"/>
      <c r="C51" s="189"/>
      <c r="D51" s="211">
        <v>50000</v>
      </c>
      <c r="E51" s="212"/>
      <c r="F51" s="196">
        <f t="shared" si="1"/>
        <v>50000</v>
      </c>
      <c r="G51" s="198"/>
      <c r="H51" s="4"/>
      <c r="I51" s="261"/>
      <c r="J51" s="262"/>
      <c r="K51" s="263"/>
    </row>
    <row r="52" spans="1:11" s="3" customFormat="1" ht="36" customHeight="1" x14ac:dyDescent="0.25">
      <c r="A52" s="187" t="s">
        <v>35</v>
      </c>
      <c r="B52" s="271"/>
      <c r="C52" s="272"/>
      <c r="D52" s="211">
        <v>2400</v>
      </c>
      <c r="E52" s="273"/>
      <c r="F52" s="196">
        <f t="shared" si="1"/>
        <v>9400</v>
      </c>
      <c r="G52" s="198"/>
      <c r="H52" s="4">
        <v>7000</v>
      </c>
      <c r="I52" s="261" t="s">
        <v>245</v>
      </c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SUM(D54:E68)</f>
        <v>3169944.96</v>
      </c>
      <c r="E53" s="265"/>
      <c r="F53" s="264">
        <f>SUM(F54:G68)</f>
        <v>3169944.96</v>
      </c>
      <c r="G53" s="265"/>
      <c r="H53" s="134">
        <f>SUM(H54:H68)</f>
        <v>0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79" si="2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2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2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31288.32</v>
      </c>
      <c r="E57" s="191"/>
      <c r="F57" s="190">
        <f t="shared" si="2"/>
        <v>31288.32</v>
      </c>
      <c r="G57" s="192"/>
      <c r="H57" s="16"/>
      <c r="I57" s="261"/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299808</v>
      </c>
      <c r="E58" s="191"/>
      <c r="F58" s="190">
        <f t="shared" si="2"/>
        <v>299808</v>
      </c>
      <c r="G58" s="192"/>
      <c r="H58" s="16"/>
      <c r="I58" s="261"/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2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22900</v>
      </c>
      <c r="E60" s="191"/>
      <c r="F60" s="190">
        <f t="shared" si="2"/>
        <v>22900</v>
      </c>
      <c r="G60" s="192"/>
      <c r="H60" s="16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2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2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0</v>
      </c>
      <c r="E63" s="191"/>
      <c r="F63" s="190">
        <f t="shared" si="2"/>
        <v>0</v>
      </c>
      <c r="G63" s="192"/>
      <c r="H63" s="16"/>
      <c r="I63" s="193"/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2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2"/>
        <v>19464</v>
      </c>
      <c r="G65" s="192"/>
      <c r="H65" s="16"/>
      <c r="I65" s="315"/>
      <c r="J65" s="316"/>
      <c r="K65" s="317"/>
    </row>
    <row r="66" spans="1:11" s="3" customFormat="1" ht="34.5" customHeight="1" x14ac:dyDescent="0.25">
      <c r="A66" s="187" t="s">
        <v>177</v>
      </c>
      <c r="B66" s="188"/>
      <c r="C66" s="189"/>
      <c r="D66" s="190">
        <v>41650</v>
      </c>
      <c r="E66" s="191"/>
      <c r="F66" s="190">
        <f t="shared" si="2"/>
        <v>41650</v>
      </c>
      <c r="G66" s="192"/>
      <c r="H66" s="16"/>
      <c r="I66" s="193"/>
      <c r="J66" s="194"/>
      <c r="K66" s="195"/>
    </row>
    <row r="67" spans="1:11" s="3" customFormat="1" ht="19.5" customHeight="1" x14ac:dyDescent="0.25">
      <c r="A67" s="187" t="s">
        <v>160</v>
      </c>
      <c r="B67" s="188"/>
      <c r="C67" s="189"/>
      <c r="D67" s="190">
        <v>107313.4</v>
      </c>
      <c r="E67" s="191"/>
      <c r="F67" s="190">
        <f t="shared" si="2"/>
        <v>107313.4</v>
      </c>
      <c r="G67" s="192"/>
      <c r="H67" s="16"/>
      <c r="I67" s="315"/>
      <c r="J67" s="316"/>
      <c r="K67" s="317"/>
    </row>
    <row r="68" spans="1:11" s="3" customFormat="1" ht="53.25" customHeight="1" x14ac:dyDescent="0.25">
      <c r="A68" s="187" t="s">
        <v>119</v>
      </c>
      <c r="B68" s="188"/>
      <c r="C68" s="189"/>
      <c r="D68" s="190">
        <v>2484720</v>
      </c>
      <c r="E68" s="191"/>
      <c r="F68" s="190">
        <f t="shared" si="2"/>
        <v>2484720</v>
      </c>
      <c r="G68" s="192"/>
      <c r="H68" s="16"/>
      <c r="I68" s="261"/>
      <c r="J68" s="262"/>
      <c r="K68" s="263"/>
    </row>
    <row r="69" spans="1:11" ht="28.5" customHeight="1" x14ac:dyDescent="0.25">
      <c r="A69" s="216" t="s">
        <v>33</v>
      </c>
      <c r="B69" s="217"/>
      <c r="C69" s="218"/>
      <c r="D69" s="221">
        <v>5278</v>
      </c>
      <c r="E69" s="222"/>
      <c r="F69" s="221">
        <f t="shared" si="2"/>
        <v>5278</v>
      </c>
      <c r="G69" s="222"/>
      <c r="H69" s="132"/>
      <c r="I69" s="364"/>
      <c r="J69" s="365"/>
      <c r="K69" s="366"/>
    </row>
    <row r="70" spans="1:11" s="3" customFormat="1" ht="16.5" customHeight="1" x14ac:dyDescent="0.25">
      <c r="A70" s="187" t="s">
        <v>105</v>
      </c>
      <c r="B70" s="188"/>
      <c r="C70" s="189"/>
      <c r="D70" s="196">
        <v>5278</v>
      </c>
      <c r="E70" s="197"/>
      <c r="F70" s="196">
        <f t="shared" si="2"/>
        <v>5278</v>
      </c>
      <c r="G70" s="270"/>
      <c r="H70" s="66"/>
      <c r="I70" s="315"/>
      <c r="J70" s="316"/>
      <c r="K70" s="317"/>
    </row>
    <row r="71" spans="1:11" s="3" customFormat="1" ht="27.75" customHeight="1" x14ac:dyDescent="0.25">
      <c r="A71" s="202" t="s">
        <v>139</v>
      </c>
      <c r="B71" s="208"/>
      <c r="C71" s="209"/>
      <c r="D71" s="221">
        <f>D72+D73</f>
        <v>24500</v>
      </c>
      <c r="E71" s="323"/>
      <c r="F71" s="221">
        <f>D71+H71</f>
        <v>24500</v>
      </c>
      <c r="G71" s="222"/>
      <c r="H71" s="35">
        <f>H72+H73</f>
        <v>0</v>
      </c>
      <c r="I71" s="315"/>
      <c r="J71" s="316"/>
      <c r="K71" s="317"/>
    </row>
    <row r="72" spans="1:11" s="3" customFormat="1" ht="19.5" customHeight="1" x14ac:dyDescent="0.25">
      <c r="A72" s="187" t="s">
        <v>140</v>
      </c>
      <c r="B72" s="188"/>
      <c r="C72" s="189"/>
      <c r="D72" s="196">
        <v>10100</v>
      </c>
      <c r="E72" s="197"/>
      <c r="F72" s="196">
        <f>D72+H72</f>
        <v>10100</v>
      </c>
      <c r="G72" s="270"/>
      <c r="H72" s="66"/>
      <c r="I72" s="355"/>
      <c r="J72" s="356"/>
      <c r="K72" s="357"/>
    </row>
    <row r="73" spans="1:11" s="3" customFormat="1" ht="16.5" customHeight="1" x14ac:dyDescent="0.25">
      <c r="A73" s="187" t="s">
        <v>141</v>
      </c>
      <c r="B73" s="188"/>
      <c r="C73" s="189"/>
      <c r="D73" s="196">
        <v>14400</v>
      </c>
      <c r="E73" s="197"/>
      <c r="F73" s="196">
        <f>D73+H73</f>
        <v>14400</v>
      </c>
      <c r="G73" s="270"/>
      <c r="H73" s="66"/>
      <c r="I73" s="358"/>
      <c r="J73" s="359"/>
      <c r="K73" s="360"/>
    </row>
    <row r="74" spans="1:11" s="33" customFormat="1" ht="50.25" customHeight="1" x14ac:dyDescent="0.25">
      <c r="A74" s="202" t="s">
        <v>37</v>
      </c>
      <c r="B74" s="203"/>
      <c r="C74" s="204"/>
      <c r="D74" s="221">
        <v>7720.66</v>
      </c>
      <c r="E74" s="222"/>
      <c r="F74" s="221">
        <f t="shared" si="2"/>
        <v>7720.66</v>
      </c>
      <c r="G74" s="222"/>
      <c r="H74" s="35"/>
      <c r="I74" s="364"/>
      <c r="J74" s="365"/>
      <c r="K74" s="366"/>
    </row>
    <row r="75" spans="1:11" s="33" customFormat="1" ht="32.25" customHeight="1" x14ac:dyDescent="0.25">
      <c r="A75" s="202" t="s">
        <v>44</v>
      </c>
      <c r="B75" s="208"/>
      <c r="C75" s="209"/>
      <c r="D75" s="221">
        <f>SUM(D76:E79)</f>
        <v>310795</v>
      </c>
      <c r="E75" s="323"/>
      <c r="F75" s="221">
        <f t="shared" si="2"/>
        <v>310795</v>
      </c>
      <c r="G75" s="222"/>
      <c r="H75" s="35">
        <f>H78</f>
        <v>0</v>
      </c>
      <c r="I75" s="278"/>
      <c r="J75" s="279"/>
      <c r="K75" s="280"/>
    </row>
    <row r="76" spans="1:11" s="3" customFormat="1" ht="16.5" customHeight="1" x14ac:dyDescent="0.25">
      <c r="A76" s="187" t="s">
        <v>40</v>
      </c>
      <c r="B76" s="188"/>
      <c r="C76" s="189"/>
      <c r="D76" s="196">
        <v>1600</v>
      </c>
      <c r="E76" s="197"/>
      <c r="F76" s="196">
        <f t="shared" si="2"/>
        <v>1600</v>
      </c>
      <c r="G76" s="198"/>
      <c r="H76" s="13"/>
      <c r="I76" s="199"/>
      <c r="J76" s="200"/>
      <c r="K76" s="201"/>
    </row>
    <row r="77" spans="1:11" s="3" customFormat="1" ht="16.5" customHeight="1" x14ac:dyDescent="0.25">
      <c r="A77" s="187" t="s">
        <v>41</v>
      </c>
      <c r="B77" s="188"/>
      <c r="C77" s="189"/>
      <c r="D77" s="196">
        <v>3120</v>
      </c>
      <c r="E77" s="197"/>
      <c r="F77" s="196">
        <f t="shared" si="2"/>
        <v>3120</v>
      </c>
      <c r="G77" s="198"/>
      <c r="H77" s="13"/>
      <c r="I77" s="199"/>
      <c r="J77" s="200"/>
      <c r="K77" s="201"/>
    </row>
    <row r="78" spans="1:11" s="3" customFormat="1" ht="16.5" customHeight="1" x14ac:dyDescent="0.25">
      <c r="A78" s="187" t="s">
        <v>48</v>
      </c>
      <c r="B78" s="188"/>
      <c r="C78" s="189"/>
      <c r="D78" s="196">
        <v>6075</v>
      </c>
      <c r="E78" s="197"/>
      <c r="F78" s="196">
        <f t="shared" si="2"/>
        <v>6075</v>
      </c>
      <c r="G78" s="198"/>
      <c r="H78" s="11"/>
      <c r="I78" s="193"/>
      <c r="J78" s="194"/>
      <c r="K78" s="195"/>
    </row>
    <row r="79" spans="1:11" s="3" customFormat="1" ht="16.5" customHeight="1" x14ac:dyDescent="0.25">
      <c r="A79" s="187" t="s">
        <v>96</v>
      </c>
      <c r="B79" s="188"/>
      <c r="C79" s="189"/>
      <c r="D79" s="196">
        <v>300000</v>
      </c>
      <c r="E79" s="197"/>
      <c r="F79" s="196">
        <f t="shared" si="2"/>
        <v>300000</v>
      </c>
      <c r="G79" s="198"/>
      <c r="H79" s="11"/>
      <c r="I79" s="281"/>
      <c r="J79" s="282"/>
      <c r="K79" s="283"/>
    </row>
    <row r="80" spans="1:11" s="33" customFormat="1" ht="27" customHeight="1" x14ac:dyDescent="0.25">
      <c r="A80" s="202" t="s">
        <v>43</v>
      </c>
      <c r="B80" s="203"/>
      <c r="C80" s="204"/>
      <c r="D80" s="221">
        <f>SUM(D81:E83)</f>
        <v>29970</v>
      </c>
      <c r="E80" s="222"/>
      <c r="F80" s="221">
        <f>SUM(F81:G83)</f>
        <v>29970</v>
      </c>
      <c r="G80" s="222"/>
      <c r="H80" s="35">
        <f>SUM(H81:H83)</f>
        <v>0</v>
      </c>
      <c r="I80" s="193"/>
      <c r="J80" s="194"/>
      <c r="K80" s="195"/>
    </row>
    <row r="81" spans="1:11" s="3" customFormat="1" ht="16.5" customHeight="1" x14ac:dyDescent="0.25">
      <c r="A81" s="187" t="s">
        <v>53</v>
      </c>
      <c r="B81" s="188"/>
      <c r="C81" s="189"/>
      <c r="D81" s="196">
        <v>18000</v>
      </c>
      <c r="E81" s="197"/>
      <c r="F81" s="196">
        <f t="shared" ref="F81:F93" si="3">D81+H81</f>
        <v>18000</v>
      </c>
      <c r="G81" s="198"/>
      <c r="H81" s="11"/>
      <c r="I81" s="193"/>
      <c r="J81" s="194"/>
      <c r="K81" s="195"/>
    </row>
    <row r="82" spans="1:11" s="3" customFormat="1" ht="16.5" customHeight="1" x14ac:dyDescent="0.25">
      <c r="A82" s="187" t="s">
        <v>54</v>
      </c>
      <c r="B82" s="188"/>
      <c r="C82" s="189"/>
      <c r="D82" s="196">
        <v>4320</v>
      </c>
      <c r="E82" s="197"/>
      <c r="F82" s="196">
        <f t="shared" si="3"/>
        <v>4320</v>
      </c>
      <c r="G82" s="198"/>
      <c r="H82" s="11"/>
      <c r="I82" s="193"/>
      <c r="J82" s="194"/>
      <c r="K82" s="195"/>
    </row>
    <row r="83" spans="1:11" s="3" customFormat="1" ht="18" customHeight="1" x14ac:dyDescent="0.25">
      <c r="A83" s="187" t="s">
        <v>144</v>
      </c>
      <c r="B83" s="188"/>
      <c r="C83" s="189"/>
      <c r="D83" s="196">
        <v>7650</v>
      </c>
      <c r="E83" s="197"/>
      <c r="F83" s="196">
        <f t="shared" si="3"/>
        <v>7650</v>
      </c>
      <c r="G83" s="198"/>
      <c r="H83" s="11"/>
      <c r="I83" s="193"/>
      <c r="J83" s="194"/>
      <c r="K83" s="195"/>
    </row>
    <row r="84" spans="1:11" s="33" customFormat="1" ht="34.5" customHeight="1" x14ac:dyDescent="0.25">
      <c r="A84" s="202" t="s">
        <v>38</v>
      </c>
      <c r="B84" s="203"/>
      <c r="C84" s="204"/>
      <c r="D84" s="221">
        <f>SUM(D85:E87)</f>
        <v>82181.94</v>
      </c>
      <c r="E84" s="222"/>
      <c r="F84" s="221">
        <f t="shared" si="3"/>
        <v>82181.94</v>
      </c>
      <c r="G84" s="222"/>
      <c r="H84" s="61">
        <f>SUM(H85:H87)</f>
        <v>0</v>
      </c>
      <c r="I84" s="193"/>
      <c r="J84" s="194"/>
      <c r="K84" s="195"/>
    </row>
    <row r="85" spans="1:11" s="33" customFormat="1" ht="30.75" customHeight="1" x14ac:dyDescent="0.25">
      <c r="A85" s="187" t="s">
        <v>164</v>
      </c>
      <c r="B85" s="297"/>
      <c r="C85" s="298"/>
      <c r="D85" s="372">
        <v>8000</v>
      </c>
      <c r="E85" s="373"/>
      <c r="F85" s="350">
        <f t="shared" si="3"/>
        <v>8000</v>
      </c>
      <c r="G85" s="197"/>
      <c r="H85" s="107"/>
      <c r="I85" s="193"/>
      <c r="J85" s="194"/>
      <c r="K85" s="195"/>
    </row>
    <row r="86" spans="1:11" s="3" customFormat="1" ht="95.25" customHeight="1" x14ac:dyDescent="0.25">
      <c r="A86" s="187" t="s">
        <v>76</v>
      </c>
      <c r="B86" s="188"/>
      <c r="C86" s="189"/>
      <c r="D86" s="196">
        <v>26565.61</v>
      </c>
      <c r="E86" s="197"/>
      <c r="F86" s="196">
        <f t="shared" si="3"/>
        <v>26565.61</v>
      </c>
      <c r="G86" s="198"/>
      <c r="H86" s="11"/>
      <c r="I86" s="315"/>
      <c r="J86" s="316"/>
      <c r="K86" s="317"/>
    </row>
    <row r="87" spans="1:11" s="3" customFormat="1" ht="96" customHeight="1" x14ac:dyDescent="0.25">
      <c r="A87" s="187" t="s">
        <v>77</v>
      </c>
      <c r="B87" s="188"/>
      <c r="C87" s="189"/>
      <c r="D87" s="196">
        <v>47616.33</v>
      </c>
      <c r="E87" s="197"/>
      <c r="F87" s="196">
        <f t="shared" si="3"/>
        <v>47616.33</v>
      </c>
      <c r="G87" s="198"/>
      <c r="H87" s="11"/>
      <c r="I87" s="315"/>
      <c r="J87" s="316"/>
      <c r="K87" s="317"/>
    </row>
    <row r="88" spans="1:11" s="36" customFormat="1" ht="39" customHeight="1" x14ac:dyDescent="0.25">
      <c r="A88" s="318" t="s">
        <v>45</v>
      </c>
      <c r="B88" s="319"/>
      <c r="C88" s="320"/>
      <c r="D88" s="321">
        <f>SUM(D89:E93)</f>
        <v>45255</v>
      </c>
      <c r="E88" s="322"/>
      <c r="F88" s="321">
        <f t="shared" si="3"/>
        <v>45255</v>
      </c>
      <c r="G88" s="322"/>
      <c r="H88" s="62">
        <f>H89+H90+H91+H92+H93</f>
        <v>0</v>
      </c>
      <c r="I88" s="305"/>
      <c r="J88" s="306"/>
      <c r="K88" s="307"/>
    </row>
    <row r="89" spans="1:11" s="36" customFormat="1" ht="16.5" customHeight="1" x14ac:dyDescent="0.25">
      <c r="A89" s="308" t="s">
        <v>106</v>
      </c>
      <c r="B89" s="309"/>
      <c r="C89" s="310"/>
      <c r="D89" s="211">
        <v>12900</v>
      </c>
      <c r="E89" s="212"/>
      <c r="F89" s="211">
        <f t="shared" si="3"/>
        <v>12900</v>
      </c>
      <c r="G89" s="212"/>
      <c r="H89" s="11"/>
      <c r="I89" s="325"/>
      <c r="J89" s="326"/>
      <c r="K89" s="327"/>
    </row>
    <row r="90" spans="1:11" s="36" customFormat="1" ht="16.5" customHeight="1" x14ac:dyDescent="0.25">
      <c r="A90" s="308" t="s">
        <v>107</v>
      </c>
      <c r="B90" s="313"/>
      <c r="C90" s="314"/>
      <c r="D90" s="211">
        <v>10560</v>
      </c>
      <c r="E90" s="212"/>
      <c r="F90" s="211">
        <f t="shared" si="3"/>
        <v>10560</v>
      </c>
      <c r="G90" s="212"/>
      <c r="H90" s="11"/>
      <c r="I90" s="341"/>
      <c r="J90" s="342"/>
      <c r="K90" s="343"/>
    </row>
    <row r="91" spans="1:11" s="36" customFormat="1" ht="16.5" customHeight="1" x14ac:dyDescent="0.25">
      <c r="A91" s="308" t="s">
        <v>108</v>
      </c>
      <c r="B91" s="309"/>
      <c r="C91" s="310"/>
      <c r="D91" s="211">
        <v>14080</v>
      </c>
      <c r="E91" s="212"/>
      <c r="F91" s="211">
        <f t="shared" si="3"/>
        <v>14080</v>
      </c>
      <c r="G91" s="212"/>
      <c r="H91" s="11"/>
      <c r="I91" s="341"/>
      <c r="J91" s="342"/>
      <c r="K91" s="343"/>
    </row>
    <row r="92" spans="1:11" s="36" customFormat="1" ht="16.5" customHeight="1" x14ac:dyDescent="0.25">
      <c r="A92" s="308" t="s">
        <v>109</v>
      </c>
      <c r="B92" s="309"/>
      <c r="C92" s="310"/>
      <c r="D92" s="211">
        <v>7040</v>
      </c>
      <c r="E92" s="212"/>
      <c r="F92" s="211">
        <f t="shared" si="3"/>
        <v>7040</v>
      </c>
      <c r="G92" s="212"/>
      <c r="H92" s="11"/>
      <c r="I92" s="341"/>
      <c r="J92" s="342"/>
      <c r="K92" s="343"/>
    </row>
    <row r="93" spans="1:11" s="36" customFormat="1" ht="16.5" customHeight="1" x14ac:dyDescent="0.25">
      <c r="A93" s="308" t="s">
        <v>110</v>
      </c>
      <c r="B93" s="309"/>
      <c r="C93" s="310"/>
      <c r="D93" s="211">
        <v>675</v>
      </c>
      <c r="E93" s="212"/>
      <c r="F93" s="211">
        <f t="shared" si="3"/>
        <v>675</v>
      </c>
      <c r="G93" s="212"/>
      <c r="H93" s="11"/>
      <c r="I93" s="338"/>
      <c r="J93" s="339"/>
      <c r="K93" s="340"/>
    </row>
    <row r="94" spans="1:11" s="3" customFormat="1" x14ac:dyDescent="0.25">
      <c r="A94" s="299" t="s">
        <v>11</v>
      </c>
      <c r="B94" s="299"/>
      <c r="C94" s="299"/>
      <c r="D94" s="300">
        <f>D31+D32+D33+D34+D38+D42+D53+D69+D71+D74+D75+D80+D84+D88</f>
        <v>10133881</v>
      </c>
      <c r="E94" s="301"/>
      <c r="F94" s="300">
        <f>F31+F32+F33+F34+F38+F42+F53+F69+F71+F74+F75+F80+F84+F88</f>
        <v>10133881</v>
      </c>
      <c r="G94" s="301"/>
      <c r="H94" s="135">
        <f>H31+H32+H33+H34+H38+H42+H53+H69+H74+H75+H80+H84+H88</f>
        <v>0</v>
      </c>
      <c r="I94" s="225"/>
      <c r="J94" s="225"/>
      <c r="K94" s="225"/>
    </row>
    <row r="95" spans="1:11" s="3" customFormat="1" x14ac:dyDescent="0.25">
      <c r="A95" s="8"/>
      <c r="B95" s="8"/>
      <c r="C95" s="8"/>
      <c r="D95" s="9"/>
      <c r="E95" s="9"/>
      <c r="F95" s="9"/>
      <c r="G95" s="9"/>
      <c r="H95" s="9"/>
      <c r="I95" s="10"/>
      <c r="J95" s="10"/>
      <c r="K95" s="10"/>
    </row>
    <row r="96" spans="1:11" s="3" customFormat="1" x14ac:dyDescent="0.25">
      <c r="A96" s="8"/>
      <c r="B96" s="8"/>
      <c r="C96" s="8"/>
      <c r="D96" s="9"/>
      <c r="E96" s="9"/>
      <c r="F96" s="9"/>
      <c r="G96" s="9"/>
      <c r="H96" s="9"/>
      <c r="I96" s="10"/>
      <c r="J96" s="10"/>
      <c r="K96" s="10"/>
    </row>
    <row r="97" spans="1:11" s="3" customFormat="1" x14ac:dyDescent="0.25">
      <c r="A97" s="8"/>
      <c r="B97" s="8"/>
      <c r="C97" s="8"/>
      <c r="D97" s="9"/>
      <c r="E97" s="9"/>
      <c r="F97" s="9"/>
      <c r="G97" s="9"/>
      <c r="H97" s="9"/>
      <c r="I97" s="10"/>
      <c r="J97" s="10"/>
      <c r="K97" s="10"/>
    </row>
    <row r="98" spans="1:11" ht="16.5" customHeight="1" x14ac:dyDescent="0.25">
      <c r="A98" s="277" t="s">
        <v>58</v>
      </c>
      <c r="B98" s="277"/>
      <c r="C98" s="277"/>
      <c r="D98" s="277"/>
      <c r="E98" s="277"/>
      <c r="F98" s="277"/>
      <c r="G98" s="277"/>
      <c r="H98" s="277"/>
      <c r="I98" s="277"/>
      <c r="J98" s="277"/>
      <c r="K98" s="277"/>
    </row>
    <row r="99" spans="1:11" x14ac:dyDescent="0.25">
      <c r="A99" s="225"/>
      <c r="B99" s="225"/>
      <c r="C99" s="225"/>
      <c r="D99" s="226" t="s">
        <v>5</v>
      </c>
      <c r="E99" s="226"/>
      <c r="F99" s="226" t="s">
        <v>6</v>
      </c>
      <c r="G99" s="226"/>
      <c r="H99" s="129" t="s">
        <v>14</v>
      </c>
      <c r="I99" s="227" t="s">
        <v>13</v>
      </c>
      <c r="J99" s="228"/>
      <c r="K99" s="229"/>
    </row>
    <row r="100" spans="1:11" ht="30" customHeight="1" x14ac:dyDescent="0.25">
      <c r="A100" s="312" t="s">
        <v>15</v>
      </c>
      <c r="B100" s="312"/>
      <c r="C100" s="312"/>
      <c r="D100" s="221">
        <v>288709.96000000002</v>
      </c>
      <c r="E100" s="222"/>
      <c r="F100" s="221">
        <f>D100+H100</f>
        <v>272261.57</v>
      </c>
      <c r="G100" s="222"/>
      <c r="H100" s="57">
        <v>-16448.39</v>
      </c>
      <c r="I100" s="325" t="s">
        <v>212</v>
      </c>
      <c r="J100" s="326"/>
      <c r="K100" s="327"/>
    </row>
    <row r="101" spans="1:11" ht="30" customHeight="1" x14ac:dyDescent="0.25">
      <c r="A101" s="286" t="s">
        <v>16</v>
      </c>
      <c r="B101" s="287"/>
      <c r="C101" s="288"/>
      <c r="D101" s="221">
        <v>87190.41</v>
      </c>
      <c r="E101" s="222"/>
      <c r="F101" s="221">
        <f>D101+H101</f>
        <v>82222.930000000008</v>
      </c>
      <c r="G101" s="222"/>
      <c r="H101" s="57">
        <v>-4967.4799999999996</v>
      </c>
      <c r="I101" s="338"/>
      <c r="J101" s="339"/>
      <c r="K101" s="340"/>
    </row>
    <row r="102" spans="1:11" ht="27.75" customHeight="1" x14ac:dyDescent="0.25">
      <c r="A102" s="216" t="s">
        <v>27</v>
      </c>
      <c r="B102" s="217"/>
      <c r="C102" s="218"/>
      <c r="D102" s="221">
        <f>SUM(D103:E104)</f>
        <v>28860.63</v>
      </c>
      <c r="E102" s="323"/>
      <c r="F102" s="221">
        <f t="shared" ref="F102" si="4">D102+H102</f>
        <v>29772.93</v>
      </c>
      <c r="G102" s="324"/>
      <c r="H102" s="131">
        <f>SUM(H103:H103)</f>
        <v>912.3</v>
      </c>
      <c r="I102" s="199"/>
      <c r="J102" s="200"/>
      <c r="K102" s="201"/>
    </row>
    <row r="103" spans="1:11" ht="48" customHeight="1" x14ac:dyDescent="0.25">
      <c r="A103" s="187" t="s">
        <v>249</v>
      </c>
      <c r="B103" s="188"/>
      <c r="C103" s="189"/>
      <c r="D103" s="196">
        <v>26980.29</v>
      </c>
      <c r="E103" s="197"/>
      <c r="F103" s="196">
        <f>D103+H103</f>
        <v>27892.59</v>
      </c>
      <c r="G103" s="197"/>
      <c r="H103" s="64">
        <v>912.3</v>
      </c>
      <c r="I103" s="261" t="s">
        <v>250</v>
      </c>
      <c r="J103" s="262"/>
      <c r="K103" s="263"/>
    </row>
    <row r="104" spans="1:11" ht="16.5" customHeight="1" x14ac:dyDescent="0.25">
      <c r="A104" s="187" t="s">
        <v>26</v>
      </c>
      <c r="B104" s="188"/>
      <c r="C104" s="189"/>
      <c r="D104" s="196">
        <v>1880.34</v>
      </c>
      <c r="E104" s="197"/>
      <c r="F104" s="196">
        <v>1880.34</v>
      </c>
      <c r="G104" s="197"/>
      <c r="H104" s="64"/>
      <c r="I104" s="193"/>
      <c r="J104" s="194"/>
      <c r="K104" s="195"/>
    </row>
    <row r="105" spans="1:11" ht="27.75" customHeight="1" x14ac:dyDescent="0.25">
      <c r="A105" s="216" t="s">
        <v>28</v>
      </c>
      <c r="B105" s="217"/>
      <c r="C105" s="218"/>
      <c r="D105" s="221">
        <v>35000</v>
      </c>
      <c r="E105" s="222"/>
      <c r="F105" s="221">
        <f>D105+H105</f>
        <v>35000</v>
      </c>
      <c r="G105" s="222"/>
      <c r="H105" s="57"/>
      <c r="I105" s="193"/>
      <c r="J105" s="194"/>
      <c r="K105" s="195"/>
    </row>
    <row r="106" spans="1:11" s="3" customFormat="1" ht="27.75" customHeight="1" x14ac:dyDescent="0.25">
      <c r="A106" s="223" t="s">
        <v>18</v>
      </c>
      <c r="B106" s="223"/>
      <c r="C106" s="223"/>
      <c r="D106" s="221">
        <f>SUM(D107:E108)</f>
        <v>3997</v>
      </c>
      <c r="E106" s="222"/>
      <c r="F106" s="221">
        <f t="shared" ref="F106:F108" si="5">D106+H106</f>
        <v>3997</v>
      </c>
      <c r="G106" s="222"/>
      <c r="H106" s="132">
        <f>SUM(H107:H108)</f>
        <v>0</v>
      </c>
      <c r="I106" s="224"/>
      <c r="J106" s="224"/>
      <c r="K106" s="224"/>
    </row>
    <row r="107" spans="1:11" s="3" customFormat="1" ht="27.75" customHeight="1" x14ac:dyDescent="0.25">
      <c r="A107" s="187" t="s">
        <v>157</v>
      </c>
      <c r="B107" s="266"/>
      <c r="C107" s="267"/>
      <c r="D107" s="196">
        <v>2500</v>
      </c>
      <c r="E107" s="197"/>
      <c r="F107" s="196">
        <f t="shared" si="5"/>
        <v>2500</v>
      </c>
      <c r="G107" s="198"/>
      <c r="H107" s="11"/>
      <c r="I107" s="361"/>
      <c r="J107" s="362"/>
      <c r="K107" s="363"/>
    </row>
    <row r="108" spans="1:11" s="3" customFormat="1" ht="35.25" customHeight="1" x14ac:dyDescent="0.25">
      <c r="A108" s="187" t="s">
        <v>156</v>
      </c>
      <c r="B108" s="266"/>
      <c r="C108" s="267"/>
      <c r="D108" s="196">
        <v>1497</v>
      </c>
      <c r="E108" s="197"/>
      <c r="F108" s="196">
        <f t="shared" si="5"/>
        <v>1497</v>
      </c>
      <c r="G108" s="198"/>
      <c r="H108" s="11"/>
      <c r="I108" s="331"/>
      <c r="J108" s="332"/>
      <c r="K108" s="333"/>
    </row>
    <row r="109" spans="1:11" s="33" customFormat="1" ht="33" customHeight="1" x14ac:dyDescent="0.25">
      <c r="A109" s="216" t="s">
        <v>19</v>
      </c>
      <c r="B109" s="217"/>
      <c r="C109" s="218"/>
      <c r="D109" s="221">
        <f>SUM(D110:E112)</f>
        <v>106371.61</v>
      </c>
      <c r="E109" s="222"/>
      <c r="F109" s="221">
        <f>SUM(F110:G112)</f>
        <v>106371.61</v>
      </c>
      <c r="G109" s="222"/>
      <c r="H109" s="57">
        <f>SUM(H110:H112)</f>
        <v>0</v>
      </c>
      <c r="I109" s="294"/>
      <c r="J109" s="295"/>
      <c r="K109" s="296"/>
    </row>
    <row r="110" spans="1:11" s="33" customFormat="1" ht="30.75" customHeight="1" x14ac:dyDescent="0.25">
      <c r="A110" s="187" t="s">
        <v>179</v>
      </c>
      <c r="B110" s="266"/>
      <c r="C110" s="267"/>
      <c r="D110" s="350">
        <v>30000</v>
      </c>
      <c r="E110" s="354"/>
      <c r="F110" s="350">
        <f t="shared" ref="F110:F128" si="6">D110+H110</f>
        <v>30000</v>
      </c>
      <c r="G110" s="351"/>
      <c r="H110" s="58"/>
      <c r="I110" s="294"/>
      <c r="J110" s="295"/>
      <c r="K110" s="296"/>
    </row>
    <row r="111" spans="1:11" s="3" customFormat="1" ht="26.25" customHeight="1" x14ac:dyDescent="0.25">
      <c r="A111" s="187" t="s">
        <v>168</v>
      </c>
      <c r="B111" s="188"/>
      <c r="C111" s="189"/>
      <c r="D111" s="196">
        <v>51010.61</v>
      </c>
      <c r="E111" s="197"/>
      <c r="F111" s="196">
        <f t="shared" si="6"/>
        <v>51010.61</v>
      </c>
      <c r="G111" s="270"/>
      <c r="H111" s="65"/>
      <c r="I111" s="294"/>
      <c r="J111" s="295"/>
      <c r="K111" s="296"/>
    </row>
    <row r="112" spans="1:11" s="3" customFormat="1" ht="21" customHeight="1" x14ac:dyDescent="0.25">
      <c r="A112" s="187" t="s">
        <v>169</v>
      </c>
      <c r="B112" s="188"/>
      <c r="C112" s="189"/>
      <c r="D112" s="196">
        <v>25361</v>
      </c>
      <c r="E112" s="197"/>
      <c r="F112" s="196">
        <f t="shared" si="6"/>
        <v>25361</v>
      </c>
      <c r="G112" s="270"/>
      <c r="H112" s="65"/>
      <c r="I112" s="294"/>
      <c r="J112" s="295"/>
      <c r="K112" s="296"/>
    </row>
    <row r="113" spans="1:11" ht="27.75" customHeight="1" x14ac:dyDescent="0.25">
      <c r="A113" s="216" t="s">
        <v>20</v>
      </c>
      <c r="B113" s="217"/>
      <c r="C113" s="218"/>
      <c r="D113" s="221">
        <f>SUM(D114:E117)</f>
        <v>234926.86</v>
      </c>
      <c r="E113" s="222"/>
      <c r="F113" s="221">
        <f t="shared" si="6"/>
        <v>229810.86</v>
      </c>
      <c r="G113" s="222"/>
      <c r="H113" s="131">
        <f>SUM(H114:H117)</f>
        <v>-5116</v>
      </c>
      <c r="I113" s="225"/>
      <c r="J113" s="225"/>
      <c r="K113" s="225"/>
    </row>
    <row r="114" spans="1:11" s="3" customFormat="1" ht="39.75" customHeight="1" x14ac:dyDescent="0.25">
      <c r="A114" s="187" t="s">
        <v>251</v>
      </c>
      <c r="B114" s="188"/>
      <c r="C114" s="189"/>
      <c r="D114" s="196">
        <v>140000</v>
      </c>
      <c r="E114" s="197"/>
      <c r="F114" s="196">
        <f t="shared" si="6"/>
        <v>141050</v>
      </c>
      <c r="G114" s="270"/>
      <c r="H114" s="65">
        <v>1050</v>
      </c>
      <c r="I114" s="347" t="s">
        <v>252</v>
      </c>
      <c r="J114" s="348"/>
      <c r="K114" s="349"/>
    </row>
    <row r="115" spans="1:11" s="3" customFormat="1" ht="49.5" customHeight="1" x14ac:dyDescent="0.25">
      <c r="A115" s="187" t="s">
        <v>60</v>
      </c>
      <c r="B115" s="188"/>
      <c r="C115" s="189"/>
      <c r="D115" s="196">
        <v>6166</v>
      </c>
      <c r="E115" s="197"/>
      <c r="F115" s="196">
        <f t="shared" si="6"/>
        <v>0</v>
      </c>
      <c r="G115" s="270"/>
      <c r="H115" s="65">
        <v>-6166</v>
      </c>
      <c r="I115" s="315" t="s">
        <v>206</v>
      </c>
      <c r="J115" s="316"/>
      <c r="K115" s="317"/>
    </row>
    <row r="116" spans="1:11" s="3" customFormat="1" ht="24" customHeight="1" x14ac:dyDescent="0.25">
      <c r="A116" s="187" t="s">
        <v>137</v>
      </c>
      <c r="B116" s="188"/>
      <c r="C116" s="189"/>
      <c r="D116" s="196">
        <v>1500</v>
      </c>
      <c r="E116" s="197"/>
      <c r="F116" s="196">
        <f t="shared" si="6"/>
        <v>1500</v>
      </c>
      <c r="G116" s="270"/>
      <c r="H116" s="65"/>
      <c r="I116" s="315"/>
      <c r="J116" s="316"/>
      <c r="K116" s="317"/>
    </row>
    <row r="117" spans="1:11" s="3" customFormat="1" ht="19.5" customHeight="1" x14ac:dyDescent="0.25">
      <c r="A117" s="187" t="s">
        <v>170</v>
      </c>
      <c r="B117" s="188"/>
      <c r="C117" s="189"/>
      <c r="D117" s="196">
        <v>87260.86</v>
      </c>
      <c r="E117" s="197"/>
      <c r="F117" s="196">
        <f t="shared" si="6"/>
        <v>87260.86</v>
      </c>
      <c r="G117" s="270"/>
      <c r="H117" s="65"/>
      <c r="I117" s="294"/>
      <c r="J117" s="295"/>
      <c r="K117" s="296"/>
    </row>
    <row r="118" spans="1:11" ht="27.75" customHeight="1" x14ac:dyDescent="0.25">
      <c r="A118" s="202" t="s">
        <v>139</v>
      </c>
      <c r="B118" s="208"/>
      <c r="C118" s="209"/>
      <c r="D118" s="221">
        <f>D119</f>
        <v>16800</v>
      </c>
      <c r="E118" s="222"/>
      <c r="F118" s="221">
        <f t="shared" si="6"/>
        <v>84202.57</v>
      </c>
      <c r="G118" s="222"/>
      <c r="H118" s="131">
        <f>SUM(H119:H125)</f>
        <v>67402.570000000007</v>
      </c>
      <c r="I118" s="225"/>
      <c r="J118" s="225"/>
      <c r="K118" s="225"/>
    </row>
    <row r="119" spans="1:11" s="3" customFormat="1" ht="24.75" customHeight="1" x14ac:dyDescent="0.25">
      <c r="A119" s="187" t="s">
        <v>200</v>
      </c>
      <c r="B119" s="188"/>
      <c r="C119" s="189"/>
      <c r="D119" s="196">
        <v>16800</v>
      </c>
      <c r="E119" s="197"/>
      <c r="F119" s="196">
        <f t="shared" si="6"/>
        <v>16800</v>
      </c>
      <c r="G119" s="270"/>
      <c r="H119" s="65"/>
      <c r="I119" s="294"/>
      <c r="J119" s="295"/>
      <c r="K119" s="296"/>
    </row>
    <row r="120" spans="1:11" s="3" customFormat="1" ht="24.75" customHeight="1" x14ac:dyDescent="0.25">
      <c r="A120" s="187" t="s">
        <v>199</v>
      </c>
      <c r="B120" s="188"/>
      <c r="C120" s="189"/>
      <c r="D120" s="196"/>
      <c r="E120" s="197"/>
      <c r="F120" s="196">
        <f t="shared" ref="F120:F125" si="7">D120+H120</f>
        <v>7469</v>
      </c>
      <c r="G120" s="270"/>
      <c r="H120" s="65">
        <v>7469</v>
      </c>
      <c r="I120" s="376" t="s">
        <v>207</v>
      </c>
      <c r="J120" s="377"/>
      <c r="K120" s="378"/>
    </row>
    <row r="121" spans="1:11" s="3" customFormat="1" ht="24.75" customHeight="1" x14ac:dyDescent="0.25">
      <c r="A121" s="187" t="s">
        <v>201</v>
      </c>
      <c r="B121" s="188"/>
      <c r="C121" s="189"/>
      <c r="D121" s="196"/>
      <c r="E121" s="197"/>
      <c r="F121" s="196">
        <f t="shared" si="7"/>
        <v>8175</v>
      </c>
      <c r="G121" s="270"/>
      <c r="H121" s="65">
        <v>8175</v>
      </c>
      <c r="I121" s="379"/>
      <c r="J121" s="380"/>
      <c r="K121" s="381"/>
    </row>
    <row r="122" spans="1:11" s="3" customFormat="1" ht="24.75" customHeight="1" x14ac:dyDescent="0.25">
      <c r="A122" s="187" t="s">
        <v>202</v>
      </c>
      <c r="B122" s="188"/>
      <c r="C122" s="189"/>
      <c r="D122" s="196"/>
      <c r="E122" s="197"/>
      <c r="F122" s="196">
        <f t="shared" si="7"/>
        <v>4200.57</v>
      </c>
      <c r="G122" s="270"/>
      <c r="H122" s="65">
        <v>4200.57</v>
      </c>
      <c r="I122" s="379"/>
      <c r="J122" s="380"/>
      <c r="K122" s="381"/>
    </row>
    <row r="123" spans="1:11" s="3" customFormat="1" ht="24.75" customHeight="1" x14ac:dyDescent="0.25">
      <c r="A123" s="187" t="s">
        <v>203</v>
      </c>
      <c r="B123" s="188"/>
      <c r="C123" s="189"/>
      <c r="D123" s="196"/>
      <c r="E123" s="197"/>
      <c r="F123" s="196">
        <f t="shared" si="7"/>
        <v>13792</v>
      </c>
      <c r="G123" s="270"/>
      <c r="H123" s="65">
        <v>13792</v>
      </c>
      <c r="I123" s="379"/>
      <c r="J123" s="380"/>
      <c r="K123" s="381"/>
    </row>
    <row r="124" spans="1:11" s="3" customFormat="1" ht="24.75" customHeight="1" x14ac:dyDescent="0.25">
      <c r="A124" s="187" t="s">
        <v>204</v>
      </c>
      <c r="B124" s="188"/>
      <c r="C124" s="189"/>
      <c r="D124" s="196"/>
      <c r="E124" s="197"/>
      <c r="F124" s="196">
        <f t="shared" si="7"/>
        <v>5486</v>
      </c>
      <c r="G124" s="270"/>
      <c r="H124" s="65">
        <v>5486</v>
      </c>
      <c r="I124" s="379"/>
      <c r="J124" s="380"/>
      <c r="K124" s="381"/>
    </row>
    <row r="125" spans="1:11" s="3" customFormat="1" ht="24.75" customHeight="1" x14ac:dyDescent="0.25">
      <c r="A125" s="187" t="s">
        <v>205</v>
      </c>
      <c r="B125" s="188"/>
      <c r="C125" s="189"/>
      <c r="D125" s="196"/>
      <c r="E125" s="197"/>
      <c r="F125" s="196">
        <f t="shared" si="7"/>
        <v>28280</v>
      </c>
      <c r="G125" s="270"/>
      <c r="H125" s="65">
        <v>28280</v>
      </c>
      <c r="I125" s="382"/>
      <c r="J125" s="383"/>
      <c r="K125" s="384"/>
    </row>
    <row r="126" spans="1:11" s="33" customFormat="1" ht="27" customHeight="1" x14ac:dyDescent="0.25">
      <c r="A126" s="202" t="s">
        <v>43</v>
      </c>
      <c r="B126" s="203"/>
      <c r="C126" s="204"/>
      <c r="D126" s="221">
        <f>SUM(D127:E127)</f>
        <v>6000</v>
      </c>
      <c r="E126" s="222"/>
      <c r="F126" s="221">
        <f>SUM(F127:G127)</f>
        <v>6000</v>
      </c>
      <c r="G126" s="222"/>
      <c r="H126" s="35">
        <f>SUM(H127:H127)</f>
        <v>0</v>
      </c>
      <c r="I126" s="193"/>
      <c r="J126" s="194"/>
      <c r="K126" s="195"/>
    </row>
    <row r="127" spans="1:11" s="3" customFormat="1" ht="18" customHeight="1" x14ac:dyDescent="0.25">
      <c r="A127" s="187" t="s">
        <v>162</v>
      </c>
      <c r="B127" s="188"/>
      <c r="C127" s="189"/>
      <c r="D127" s="196">
        <v>6000</v>
      </c>
      <c r="E127" s="197"/>
      <c r="F127" s="196">
        <f t="shared" ref="F127" si="8">D127+H127</f>
        <v>6000</v>
      </c>
      <c r="G127" s="198"/>
      <c r="H127" s="11"/>
      <c r="I127" s="294"/>
      <c r="J127" s="295"/>
      <c r="K127" s="296"/>
    </row>
    <row r="128" spans="1:11" s="33" customFormat="1" ht="33.75" customHeight="1" x14ac:dyDescent="0.25">
      <c r="A128" s="202" t="s">
        <v>172</v>
      </c>
      <c r="B128" s="203"/>
      <c r="C128" s="204"/>
      <c r="D128" s="221">
        <f>D129+D130</f>
        <v>62500</v>
      </c>
      <c r="E128" s="222"/>
      <c r="F128" s="221">
        <f t="shared" si="6"/>
        <v>46107</v>
      </c>
      <c r="G128" s="222"/>
      <c r="H128" s="57">
        <f>H129+H130</f>
        <v>-16393</v>
      </c>
      <c r="I128" s="344"/>
      <c r="J128" s="345"/>
      <c r="K128" s="346"/>
    </row>
    <row r="129" spans="1:11" s="33" customFormat="1" ht="63" customHeight="1" x14ac:dyDescent="0.25">
      <c r="A129" s="187" t="s">
        <v>173</v>
      </c>
      <c r="B129" s="188"/>
      <c r="C129" s="189"/>
      <c r="D129" s="196">
        <v>10000</v>
      </c>
      <c r="E129" s="197"/>
      <c r="F129" s="196">
        <f>D129+H129</f>
        <v>6382</v>
      </c>
      <c r="G129" s="270"/>
      <c r="H129" s="65">
        <v>-3618</v>
      </c>
      <c r="I129" s="315" t="s">
        <v>209</v>
      </c>
      <c r="J129" s="368"/>
      <c r="K129" s="369"/>
    </row>
    <row r="130" spans="1:11" s="33" customFormat="1" ht="48.75" customHeight="1" x14ac:dyDescent="0.25">
      <c r="A130" s="187" t="s">
        <v>175</v>
      </c>
      <c r="B130" s="188"/>
      <c r="C130" s="189"/>
      <c r="D130" s="196">
        <v>52500</v>
      </c>
      <c r="E130" s="197"/>
      <c r="F130" s="196">
        <f>D130+H130</f>
        <v>39725</v>
      </c>
      <c r="G130" s="270"/>
      <c r="H130" s="65">
        <v>-12775</v>
      </c>
      <c r="I130" s="315" t="s">
        <v>208</v>
      </c>
      <c r="J130" s="368"/>
      <c r="K130" s="369"/>
    </row>
    <row r="131" spans="1:11" s="128" customFormat="1" ht="32.25" customHeight="1" x14ac:dyDescent="0.25">
      <c r="A131" s="202" t="s">
        <v>38</v>
      </c>
      <c r="B131" s="203"/>
      <c r="C131" s="204"/>
      <c r="D131" s="221">
        <f>SUM(D132:E132)</f>
        <v>18486.53</v>
      </c>
      <c r="E131" s="222"/>
      <c r="F131" s="221">
        <f>D131+H131</f>
        <v>23506.53</v>
      </c>
      <c r="G131" s="222"/>
      <c r="H131" s="57">
        <f>H132</f>
        <v>5020</v>
      </c>
      <c r="I131" s="315"/>
      <c r="J131" s="316"/>
      <c r="K131" s="317"/>
    </row>
    <row r="132" spans="1:11" s="3" customFormat="1" ht="74.25" customHeight="1" x14ac:dyDescent="0.25">
      <c r="A132" s="308" t="s">
        <v>210</v>
      </c>
      <c r="B132" s="309"/>
      <c r="C132" s="310"/>
      <c r="D132" s="196">
        <v>18486.53</v>
      </c>
      <c r="E132" s="197"/>
      <c r="F132" s="196">
        <f>D132</f>
        <v>18486.53</v>
      </c>
      <c r="G132" s="198"/>
      <c r="H132" s="64">
        <v>5020</v>
      </c>
      <c r="I132" s="294" t="s">
        <v>211</v>
      </c>
      <c r="J132" s="295"/>
      <c r="K132" s="296"/>
    </row>
    <row r="133" spans="1:11" s="36" customFormat="1" ht="39" customHeight="1" x14ac:dyDescent="0.25">
      <c r="A133" s="318" t="s">
        <v>45</v>
      </c>
      <c r="B133" s="319"/>
      <c r="C133" s="320"/>
      <c r="D133" s="321">
        <f>SUM(D134:E140)</f>
        <v>10500</v>
      </c>
      <c r="E133" s="322"/>
      <c r="F133" s="321">
        <f t="shared" ref="F133:F140" si="9">D133+H133</f>
        <v>10500</v>
      </c>
      <c r="G133" s="322"/>
      <c r="H133" s="64">
        <f>SUM(H134:H139)</f>
        <v>0</v>
      </c>
      <c r="I133" s="261"/>
      <c r="J133" s="262"/>
      <c r="K133" s="263"/>
    </row>
    <row r="134" spans="1:11" s="36" customFormat="1" ht="16.5" hidden="1" customHeight="1" x14ac:dyDescent="0.25">
      <c r="A134" s="308" t="s">
        <v>81</v>
      </c>
      <c r="B134" s="309"/>
      <c r="C134" s="310"/>
      <c r="D134" s="211">
        <v>0</v>
      </c>
      <c r="E134" s="212"/>
      <c r="F134" s="211">
        <f t="shared" si="9"/>
        <v>0</v>
      </c>
      <c r="G134" s="212"/>
      <c r="H134" s="64"/>
      <c r="I134" s="325"/>
      <c r="J134" s="326"/>
      <c r="K134" s="327"/>
    </row>
    <row r="135" spans="1:11" s="36" customFormat="1" ht="16.5" hidden="1" customHeight="1" x14ac:dyDescent="0.25">
      <c r="A135" s="308" t="s">
        <v>49</v>
      </c>
      <c r="B135" s="309"/>
      <c r="C135" s="310"/>
      <c r="D135" s="211">
        <v>0</v>
      </c>
      <c r="E135" s="212"/>
      <c r="F135" s="211">
        <f t="shared" si="9"/>
        <v>0</v>
      </c>
      <c r="G135" s="212"/>
      <c r="H135" s="64"/>
      <c r="I135" s="341"/>
      <c r="J135" s="342"/>
      <c r="K135" s="343"/>
    </row>
    <row r="136" spans="1:11" s="36" customFormat="1" ht="16.5" hidden="1" customHeight="1" x14ac:dyDescent="0.25">
      <c r="A136" s="308" t="s">
        <v>50</v>
      </c>
      <c r="B136" s="313"/>
      <c r="C136" s="314"/>
      <c r="D136" s="211">
        <v>0</v>
      </c>
      <c r="E136" s="212"/>
      <c r="F136" s="211">
        <f t="shared" si="9"/>
        <v>0</v>
      </c>
      <c r="G136" s="212"/>
      <c r="H136" s="64"/>
      <c r="I136" s="341"/>
      <c r="J136" s="342"/>
      <c r="K136" s="343"/>
    </row>
    <row r="137" spans="1:11" s="36" customFormat="1" ht="16.5" hidden="1" customHeight="1" x14ac:dyDescent="0.25">
      <c r="A137" s="308" t="s">
        <v>51</v>
      </c>
      <c r="B137" s="309"/>
      <c r="C137" s="310"/>
      <c r="D137" s="211">
        <v>0</v>
      </c>
      <c r="E137" s="212"/>
      <c r="F137" s="211">
        <f t="shared" si="9"/>
        <v>0</v>
      </c>
      <c r="G137" s="212"/>
      <c r="H137" s="64"/>
      <c r="I137" s="341"/>
      <c r="J137" s="342"/>
      <c r="K137" s="343"/>
    </row>
    <row r="138" spans="1:11" s="36" customFormat="1" ht="16.5" hidden="1" customHeight="1" x14ac:dyDescent="0.25">
      <c r="A138" s="308" t="s">
        <v>52</v>
      </c>
      <c r="B138" s="309"/>
      <c r="C138" s="310"/>
      <c r="D138" s="211">
        <v>0</v>
      </c>
      <c r="E138" s="212"/>
      <c r="F138" s="211">
        <f t="shared" si="9"/>
        <v>0</v>
      </c>
      <c r="G138" s="212"/>
      <c r="H138" s="64"/>
      <c r="I138" s="341"/>
      <c r="J138" s="342"/>
      <c r="K138" s="343"/>
    </row>
    <row r="139" spans="1:11" s="36" customFormat="1" ht="16.5" hidden="1" customHeight="1" x14ac:dyDescent="0.25">
      <c r="A139" s="308" t="s">
        <v>82</v>
      </c>
      <c r="B139" s="309"/>
      <c r="C139" s="310"/>
      <c r="D139" s="211">
        <v>0</v>
      </c>
      <c r="E139" s="212"/>
      <c r="F139" s="211">
        <f t="shared" si="9"/>
        <v>0</v>
      </c>
      <c r="G139" s="212"/>
      <c r="H139" s="64"/>
      <c r="I139" s="338"/>
      <c r="J139" s="339"/>
      <c r="K139" s="340"/>
    </row>
    <row r="140" spans="1:11" s="36" customFormat="1" ht="16.5" customHeight="1" x14ac:dyDescent="0.25">
      <c r="A140" s="308" t="s">
        <v>83</v>
      </c>
      <c r="B140" s="309"/>
      <c r="C140" s="310"/>
      <c r="D140" s="211">
        <v>10500</v>
      </c>
      <c r="E140" s="212"/>
      <c r="F140" s="211">
        <f t="shared" si="9"/>
        <v>10500</v>
      </c>
      <c r="G140" s="212"/>
      <c r="H140" s="63"/>
      <c r="I140" s="305"/>
      <c r="J140" s="306"/>
      <c r="K140" s="307"/>
    </row>
    <row r="141" spans="1:11" x14ac:dyDescent="0.25">
      <c r="A141" s="299" t="s">
        <v>11</v>
      </c>
      <c r="B141" s="299"/>
      <c r="C141" s="299"/>
      <c r="D141" s="300">
        <f>D100+D101+D102+D105+D106+D109+D113+D118+D126+D128+D131+D133</f>
        <v>899343</v>
      </c>
      <c r="E141" s="301"/>
      <c r="F141" s="300">
        <f>F100+F101+F102+F105+F106+F109+F113+F118+F126+F128+F131+F133</f>
        <v>929753</v>
      </c>
      <c r="G141" s="301"/>
      <c r="H141" s="129">
        <f>H100+H101+H102+H105+H106+H109+H113+H118+H126+H128+H131+H133</f>
        <v>30410.000000000007</v>
      </c>
      <c r="I141" s="225"/>
      <c r="J141" s="225"/>
      <c r="K141" s="225"/>
    </row>
    <row r="142" spans="1:11" ht="12" customHeight="1" x14ac:dyDescent="0.25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</row>
    <row r="143" spans="1:11" ht="12" customHeight="1" x14ac:dyDescent="0.25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</row>
    <row r="144" spans="1:11" ht="12" customHeight="1" x14ac:dyDescent="0.25">
      <c r="A144" s="127"/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</row>
    <row r="145" spans="1:11" ht="12" customHeight="1" x14ac:dyDescent="0.25">
      <c r="A145" s="127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</row>
    <row r="146" spans="1:11" ht="12" customHeight="1" x14ac:dyDescent="0.25">
      <c r="A146" s="127"/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</row>
    <row r="147" spans="1:11" x14ac:dyDescent="0.25">
      <c r="A147" s="311" t="s">
        <v>59</v>
      </c>
      <c r="B147" s="311"/>
      <c r="C147" s="311"/>
      <c r="D147" s="311"/>
      <c r="E147" s="311"/>
      <c r="F147" s="311"/>
      <c r="G147" s="311"/>
      <c r="H147" s="311"/>
      <c r="I147" s="311"/>
      <c r="J147" s="311"/>
      <c r="K147" s="311"/>
    </row>
    <row r="148" spans="1:11" ht="8.25" customHeight="1" x14ac:dyDescent="0.25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</row>
    <row r="149" spans="1:11" x14ac:dyDescent="0.25">
      <c r="A149" s="225"/>
      <c r="B149" s="225"/>
      <c r="C149" s="225"/>
      <c r="D149" s="226" t="s">
        <v>5</v>
      </c>
      <c r="E149" s="226"/>
      <c r="F149" s="226" t="s">
        <v>6</v>
      </c>
      <c r="G149" s="226"/>
      <c r="H149" s="123" t="s">
        <v>14</v>
      </c>
      <c r="I149" s="227" t="s">
        <v>13</v>
      </c>
      <c r="J149" s="228"/>
      <c r="K149" s="229"/>
    </row>
    <row r="150" spans="1:11" s="33" customFormat="1" ht="33" customHeight="1" x14ac:dyDescent="0.25">
      <c r="A150" s="216" t="s">
        <v>19</v>
      </c>
      <c r="B150" s="217"/>
      <c r="C150" s="218"/>
      <c r="D150" s="221">
        <f>SUM(D151:E154)</f>
        <v>399825.8</v>
      </c>
      <c r="E150" s="222"/>
      <c r="F150" s="221">
        <f>SUM(F151:G154)</f>
        <v>399825.8</v>
      </c>
      <c r="G150" s="222"/>
      <c r="H150" s="57">
        <f>H151+H152+H153+H154</f>
        <v>0</v>
      </c>
      <c r="I150" s="294"/>
      <c r="J150" s="295"/>
      <c r="K150" s="296"/>
    </row>
    <row r="151" spans="1:11" s="33" customFormat="1" ht="31.5" customHeight="1" x14ac:dyDescent="0.25">
      <c r="A151" s="187" t="s">
        <v>84</v>
      </c>
      <c r="B151" s="266"/>
      <c r="C151" s="267"/>
      <c r="D151" s="350">
        <v>217000</v>
      </c>
      <c r="E151" s="354"/>
      <c r="F151" s="350">
        <f t="shared" ref="F151" si="10">D151+H151</f>
        <v>217000</v>
      </c>
      <c r="G151" s="351"/>
      <c r="H151" s="58"/>
      <c r="I151" s="294"/>
      <c r="J151" s="295"/>
      <c r="K151" s="296"/>
    </row>
    <row r="152" spans="1:11" s="33" customFormat="1" ht="22.5" customHeight="1" x14ac:dyDescent="0.25">
      <c r="A152" s="187" t="s">
        <v>85</v>
      </c>
      <c r="B152" s="297"/>
      <c r="C152" s="298"/>
      <c r="D152" s="350">
        <v>78043.8</v>
      </c>
      <c r="E152" s="351"/>
      <c r="F152" s="350">
        <f>D152+H152</f>
        <v>78043.8</v>
      </c>
      <c r="G152" s="351"/>
      <c r="H152" s="58"/>
      <c r="I152" s="294"/>
      <c r="J152" s="295"/>
      <c r="K152" s="296"/>
    </row>
    <row r="153" spans="1:11" s="33" customFormat="1" ht="25.5" customHeight="1" x14ac:dyDescent="0.25">
      <c r="A153" s="187" t="s">
        <v>86</v>
      </c>
      <c r="B153" s="297"/>
      <c r="C153" s="298"/>
      <c r="D153" s="350">
        <v>5039</v>
      </c>
      <c r="E153" s="351"/>
      <c r="F153" s="350">
        <f>D153+H153</f>
        <v>5039</v>
      </c>
      <c r="G153" s="351"/>
      <c r="H153" s="58"/>
      <c r="I153" s="294"/>
      <c r="J153" s="295"/>
      <c r="K153" s="296"/>
    </row>
    <row r="154" spans="1:11" s="33" customFormat="1" ht="25.5" customHeight="1" x14ac:dyDescent="0.25">
      <c r="A154" s="187" t="s">
        <v>166</v>
      </c>
      <c r="B154" s="297"/>
      <c r="C154" s="298"/>
      <c r="D154" s="350">
        <v>99743</v>
      </c>
      <c r="E154" s="351"/>
      <c r="F154" s="350">
        <f>D154+H154</f>
        <v>99743</v>
      </c>
      <c r="G154" s="351"/>
      <c r="H154" s="58"/>
      <c r="I154" s="294"/>
      <c r="J154" s="295"/>
      <c r="K154" s="296"/>
    </row>
    <row r="155" spans="1:11" ht="16.5" customHeight="1" x14ac:dyDescent="0.25">
      <c r="A155" s="216" t="s">
        <v>20</v>
      </c>
      <c r="B155" s="217"/>
      <c r="C155" s="218"/>
      <c r="D155" s="221">
        <f>D156</f>
        <v>5051500</v>
      </c>
      <c r="E155" s="222"/>
      <c r="F155" s="221">
        <f>F156</f>
        <v>5051500</v>
      </c>
      <c r="G155" s="222"/>
      <c r="H155" s="132"/>
      <c r="I155" s="225"/>
      <c r="J155" s="225"/>
      <c r="K155" s="225"/>
    </row>
    <row r="156" spans="1:11" s="33" customFormat="1" ht="51" customHeight="1" x14ac:dyDescent="0.25">
      <c r="A156" s="187" t="s">
        <v>101</v>
      </c>
      <c r="B156" s="297"/>
      <c r="C156" s="298"/>
      <c r="D156" s="350">
        <v>5051500</v>
      </c>
      <c r="E156" s="351"/>
      <c r="F156" s="350">
        <f>D156+H156</f>
        <v>5051500</v>
      </c>
      <c r="G156" s="351"/>
      <c r="H156" s="58"/>
      <c r="I156" s="294"/>
      <c r="J156" s="295"/>
      <c r="K156" s="296"/>
    </row>
    <row r="157" spans="1:11" x14ac:dyDescent="0.25">
      <c r="A157" s="299" t="s">
        <v>11</v>
      </c>
      <c r="B157" s="299"/>
      <c r="C157" s="299"/>
      <c r="D157" s="352">
        <f>D150+D155</f>
        <v>5451325.7999999998</v>
      </c>
      <c r="E157" s="353"/>
      <c r="F157" s="352">
        <f>F150+F155</f>
        <v>5451325.7999999998</v>
      </c>
      <c r="G157" s="353"/>
      <c r="H157" s="129">
        <f>H150+H155</f>
        <v>0</v>
      </c>
      <c r="I157" s="225"/>
      <c r="J157" s="225"/>
      <c r="K157" s="225"/>
    </row>
    <row r="158" spans="1:11" ht="45" customHeight="1" x14ac:dyDescent="0.25">
      <c r="A158" s="293" t="s">
        <v>29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</row>
    <row r="159" spans="1:11" ht="30.75" customHeight="1" x14ac:dyDescent="0.25">
      <c r="A159" s="293" t="s">
        <v>87</v>
      </c>
      <c r="B159" s="293"/>
      <c r="C159" s="293"/>
      <c r="D159" s="293"/>
      <c r="E159" s="293"/>
      <c r="F159" s="293"/>
      <c r="G159" s="293"/>
      <c r="H159" s="293"/>
      <c r="I159" s="293"/>
      <c r="J159" s="293"/>
      <c r="K159" s="293"/>
    </row>
    <row r="160" spans="1:11" ht="20.25" customHeight="1" x14ac:dyDescent="0.25">
      <c r="A160" s="127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</row>
    <row r="161" spans="1:11" ht="30.75" customHeight="1" x14ac:dyDescent="0.25">
      <c r="A161" s="127"/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</row>
    <row r="162" spans="1:11" ht="15" customHeight="1" x14ac:dyDescent="0.25">
      <c r="A162" s="292"/>
      <c r="B162" s="292"/>
      <c r="C162" s="292"/>
      <c r="D162" s="292"/>
      <c r="E162" s="292"/>
      <c r="F162" s="292"/>
      <c r="G162" s="292"/>
      <c r="H162" s="292"/>
      <c r="I162" s="292"/>
      <c r="J162" s="292"/>
      <c r="K162" s="292"/>
    </row>
    <row r="163" spans="1:11" ht="117.75" customHeight="1" x14ac:dyDescent="0.25">
      <c r="A163" s="293" t="s">
        <v>30</v>
      </c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pans="1:11" x14ac:dyDescent="0.25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</row>
    <row r="165" spans="1:11" x14ac:dyDescent="0.2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</row>
    <row r="166" spans="1:11" x14ac:dyDescent="0.25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</row>
    <row r="167" spans="1:11" x14ac:dyDescent="0.2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</row>
    <row r="168" spans="1:11" x14ac:dyDescent="0.2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</row>
    <row r="169" spans="1:11" x14ac:dyDescent="0.2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</row>
    <row r="170" spans="1:11" x14ac:dyDescent="0.2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</row>
    <row r="171" spans="1:11" x14ac:dyDescent="0.2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</row>
    <row r="172" spans="1:11" x14ac:dyDescent="0.2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</row>
  </sheetData>
  <mergeCells count="506">
    <mergeCell ref="I120:K125"/>
    <mergeCell ref="F120:G120"/>
    <mergeCell ref="A121:C121"/>
    <mergeCell ref="D121:E121"/>
    <mergeCell ref="F121:G121"/>
    <mergeCell ref="A172:K172"/>
    <mergeCell ref="A125:C125"/>
    <mergeCell ref="D125:E125"/>
    <mergeCell ref="F125:G125"/>
    <mergeCell ref="A124:C124"/>
    <mergeCell ref="D124:E124"/>
    <mergeCell ref="F124:G124"/>
    <mergeCell ref="A166:K166"/>
    <mergeCell ref="A167:K167"/>
    <mergeCell ref="A168:K168"/>
    <mergeCell ref="A169:K169"/>
    <mergeCell ref="A170:K170"/>
    <mergeCell ref="A171:K171"/>
    <mergeCell ref="A158:K158"/>
    <mergeCell ref="A159:K159"/>
    <mergeCell ref="A162:K162"/>
    <mergeCell ref="A163:K163"/>
    <mergeCell ref="A164:K164"/>
    <mergeCell ref="A165:K165"/>
    <mergeCell ref="A156:C156"/>
    <mergeCell ref="D156:E156"/>
    <mergeCell ref="F156:G156"/>
    <mergeCell ref="I156:K156"/>
    <mergeCell ref="A157:C157"/>
    <mergeCell ref="D157:E157"/>
    <mergeCell ref="F157:G157"/>
    <mergeCell ref="I157:K157"/>
    <mergeCell ref="A154:C154"/>
    <mergeCell ref="D154:E154"/>
    <mergeCell ref="F154:G154"/>
    <mergeCell ref="I154:K154"/>
    <mergeCell ref="A155:C155"/>
    <mergeCell ref="D155:E155"/>
    <mergeCell ref="F155:G155"/>
    <mergeCell ref="I155:K155"/>
    <mergeCell ref="A152:C152"/>
    <mergeCell ref="D152:E152"/>
    <mergeCell ref="F152:G152"/>
    <mergeCell ref="I152:K152"/>
    <mergeCell ref="A153:C153"/>
    <mergeCell ref="D153:E153"/>
    <mergeCell ref="F153:G153"/>
    <mergeCell ref="I153:K153"/>
    <mergeCell ref="A150:C150"/>
    <mergeCell ref="D150:E150"/>
    <mergeCell ref="F150:G150"/>
    <mergeCell ref="I150:K150"/>
    <mergeCell ref="A151:C151"/>
    <mergeCell ref="D151:E151"/>
    <mergeCell ref="F151:G151"/>
    <mergeCell ref="I151:K151"/>
    <mergeCell ref="A147:K147"/>
    <mergeCell ref="A148:K148"/>
    <mergeCell ref="A149:C149"/>
    <mergeCell ref="D149:E149"/>
    <mergeCell ref="F149:G149"/>
    <mergeCell ref="I149:K149"/>
    <mergeCell ref="A140:C140"/>
    <mergeCell ref="D140:E140"/>
    <mergeCell ref="F140:G140"/>
    <mergeCell ref="I140:K140"/>
    <mergeCell ref="A141:C141"/>
    <mergeCell ref="D141:E141"/>
    <mergeCell ref="F141:G141"/>
    <mergeCell ref="I141:K141"/>
    <mergeCell ref="A133:C133"/>
    <mergeCell ref="D133:E133"/>
    <mergeCell ref="F133:G133"/>
    <mergeCell ref="I133:K133"/>
    <mergeCell ref="A134:C134"/>
    <mergeCell ref="D134:E134"/>
    <mergeCell ref="F134:G134"/>
    <mergeCell ref="I134:K139"/>
    <mergeCell ref="A135:C135"/>
    <mergeCell ref="D135:E135"/>
    <mergeCell ref="A138:C138"/>
    <mergeCell ref="D138:E138"/>
    <mergeCell ref="F138:G138"/>
    <mergeCell ref="A139:C139"/>
    <mergeCell ref="D139:E139"/>
    <mergeCell ref="F139:G139"/>
    <mergeCell ref="F135:G135"/>
    <mergeCell ref="A136:C136"/>
    <mergeCell ref="D136:E136"/>
    <mergeCell ref="F136:G136"/>
    <mergeCell ref="A137:C137"/>
    <mergeCell ref="D137:E137"/>
    <mergeCell ref="F137:G137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19:C119"/>
    <mergeCell ref="D119:E119"/>
    <mergeCell ref="F119:G119"/>
    <mergeCell ref="I119:K119"/>
    <mergeCell ref="A126:C126"/>
    <mergeCell ref="D126:E126"/>
    <mergeCell ref="F126:G126"/>
    <mergeCell ref="I126:K126"/>
    <mergeCell ref="A120:C120"/>
    <mergeCell ref="D120:E120"/>
    <mergeCell ref="A122:C122"/>
    <mergeCell ref="D122:E122"/>
    <mergeCell ref="F122:G122"/>
    <mergeCell ref="A123:C123"/>
    <mergeCell ref="D123:E123"/>
    <mergeCell ref="F123:G123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13:C113"/>
    <mergeCell ref="D113:E113"/>
    <mergeCell ref="F113:G113"/>
    <mergeCell ref="I113:K113"/>
    <mergeCell ref="A106:C106"/>
    <mergeCell ref="D106:E106"/>
    <mergeCell ref="F106:G106"/>
    <mergeCell ref="I106:K106"/>
    <mergeCell ref="A107:C107"/>
    <mergeCell ref="D107:E107"/>
    <mergeCell ref="F107:G107"/>
    <mergeCell ref="I107:K108"/>
    <mergeCell ref="A108:C108"/>
    <mergeCell ref="D108:E108"/>
    <mergeCell ref="F108:G108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1"/>
    <mergeCell ref="A101:C101"/>
    <mergeCell ref="D101:E101"/>
    <mergeCell ref="F101:G101"/>
    <mergeCell ref="I94:K94"/>
    <mergeCell ref="A98:K98"/>
    <mergeCell ref="A99:C99"/>
    <mergeCell ref="D99:E99"/>
    <mergeCell ref="F99:G99"/>
    <mergeCell ref="I99:K99"/>
    <mergeCell ref="A94:C94"/>
    <mergeCell ref="D94:E94"/>
    <mergeCell ref="F94:G94"/>
    <mergeCell ref="I88:K88"/>
    <mergeCell ref="A89:C89"/>
    <mergeCell ref="D89:E89"/>
    <mergeCell ref="F89:G89"/>
    <mergeCell ref="I89:K93"/>
    <mergeCell ref="A90:C90"/>
    <mergeCell ref="D90:E90"/>
    <mergeCell ref="A93:C93"/>
    <mergeCell ref="D93:E93"/>
    <mergeCell ref="F93:G93"/>
    <mergeCell ref="F90:G90"/>
    <mergeCell ref="A91:C91"/>
    <mergeCell ref="D91:E91"/>
    <mergeCell ref="F91:G91"/>
    <mergeCell ref="A92:C92"/>
    <mergeCell ref="D92:E92"/>
    <mergeCell ref="F92:G92"/>
    <mergeCell ref="A88:C88"/>
    <mergeCell ref="D88:E88"/>
    <mergeCell ref="F88:G88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8:C78"/>
    <mergeCell ref="D78:E78"/>
    <mergeCell ref="F78:G78"/>
    <mergeCell ref="I78:K78"/>
    <mergeCell ref="A71:C71"/>
    <mergeCell ref="D71:E71"/>
    <mergeCell ref="F71:G71"/>
    <mergeCell ref="I71:K71"/>
    <mergeCell ref="A72:C72"/>
    <mergeCell ref="D72:E72"/>
    <mergeCell ref="F72:G72"/>
    <mergeCell ref="I72:K73"/>
    <mergeCell ref="A73:C73"/>
    <mergeCell ref="D73:E73"/>
    <mergeCell ref="F73:G73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7:C37"/>
    <mergeCell ref="D37:E37"/>
    <mergeCell ref="F37:G37"/>
    <mergeCell ref="I37:K37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F32:G32"/>
    <mergeCell ref="A23:C23"/>
    <mergeCell ref="D23:E23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31496062992125984" right="0.31496062992125984" top="0.15748031496062992" bottom="0.15748031496062992" header="0.31496062992125984" footer="0.31496062992125984"/>
  <pageSetup paperSize="9" scale="75" fitToHeight="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52" workbookViewId="0">
      <selection activeCell="A13" sqref="A1:XFD1048576"/>
    </sheetView>
  </sheetViews>
  <sheetFormatPr defaultRowHeight="18.75" x14ac:dyDescent="0.3"/>
  <cols>
    <col min="1" max="1" width="15.140625" style="151" customWidth="1"/>
    <col min="2" max="2" width="14.28515625" style="151" customWidth="1"/>
    <col min="3" max="3" width="14.85546875" style="151" customWidth="1"/>
    <col min="4" max="4" width="10" style="151" bestFit="1" customWidth="1"/>
    <col min="5" max="5" width="10.7109375" style="151" customWidth="1"/>
    <col min="6" max="6" width="9.140625" style="151"/>
    <col min="7" max="7" width="10.85546875" style="151" customWidth="1"/>
    <col min="8" max="8" width="14.5703125" style="151" customWidth="1"/>
    <col min="9" max="9" width="9.28515625" style="151" customWidth="1"/>
    <col min="10" max="10" width="9.85546875" style="151" customWidth="1"/>
    <col min="11" max="11" width="9.7109375" style="151" customWidth="1"/>
    <col min="12" max="13" width="9.140625" style="151"/>
    <col min="14" max="14" width="10.42578125" style="151" bestFit="1" customWidth="1"/>
    <col min="15" max="16384" width="9.140625" style="151"/>
  </cols>
  <sheetData>
    <row r="1" spans="1:11" x14ac:dyDescent="0.3">
      <c r="A1" s="150"/>
    </row>
    <row r="2" spans="1:11" x14ac:dyDescent="0.3">
      <c r="A2" s="390" t="s">
        <v>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spans="1:11" x14ac:dyDescent="0.3">
      <c r="A3" s="390" t="s">
        <v>1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spans="1:11" x14ac:dyDescent="0.3">
      <c r="A4" s="390" t="s">
        <v>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spans="1:11" x14ac:dyDescent="0.3">
      <c r="A5" s="390"/>
      <c r="B5" s="385"/>
      <c r="C5" s="385"/>
      <c r="D5" s="385"/>
      <c r="E5" s="385"/>
      <c r="F5" s="385"/>
      <c r="G5" s="385"/>
      <c r="H5" s="385"/>
      <c r="I5" s="385"/>
    </row>
    <row r="6" spans="1:11" ht="18.75" customHeight="1" x14ac:dyDescent="0.3">
      <c r="A6" s="391" t="s">
        <v>218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1" x14ac:dyDescent="0.3">
      <c r="A7" s="390"/>
      <c r="B7" s="385"/>
      <c r="C7" s="385"/>
      <c r="D7" s="385"/>
      <c r="E7" s="385"/>
      <c r="F7" s="385"/>
      <c r="G7" s="385"/>
      <c r="H7" s="385"/>
      <c r="I7" s="385"/>
      <c r="J7" s="385"/>
    </row>
    <row r="8" spans="1:11" ht="56.25" customHeight="1" x14ac:dyDescent="0.3">
      <c r="A8" s="388" t="s">
        <v>228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</row>
    <row r="9" spans="1:11" ht="22.5" customHeight="1" x14ac:dyDescent="0.3">
      <c r="A9" s="390"/>
      <c r="B9" s="385"/>
      <c r="C9" s="385"/>
      <c r="D9" s="385"/>
      <c r="E9" s="385"/>
      <c r="F9" s="385"/>
      <c r="G9" s="385"/>
      <c r="H9" s="385"/>
      <c r="I9" s="385"/>
    </row>
    <row r="10" spans="1:11" ht="159" customHeight="1" x14ac:dyDescent="0.3">
      <c r="A10" s="392" t="s">
        <v>31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</row>
    <row r="11" spans="1:11" ht="31.5" customHeight="1" x14ac:dyDescent="0.3">
      <c r="A11" s="386" t="s">
        <v>229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6"/>
    </row>
    <row r="12" spans="1:11" ht="63" customHeight="1" x14ac:dyDescent="0.3">
      <c r="A12" s="387" t="s">
        <v>230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</row>
    <row r="13" spans="1:11" ht="24.75" customHeight="1" x14ac:dyDescent="0.3">
      <c r="A13" s="393" t="s">
        <v>32</v>
      </c>
      <c r="B13" s="394"/>
      <c r="C13" s="394"/>
      <c r="D13" s="394"/>
      <c r="E13" s="394"/>
      <c r="F13" s="394"/>
      <c r="G13" s="394"/>
      <c r="H13" s="394"/>
      <c r="I13" s="394"/>
      <c r="J13" s="394"/>
    </row>
    <row r="14" spans="1:11" ht="174" customHeight="1" x14ac:dyDescent="0.3">
      <c r="A14" s="388" t="s">
        <v>219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</row>
    <row r="15" spans="1:11" ht="18.75" customHeight="1" x14ac:dyDescent="0.3">
      <c r="A15" s="154"/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1" ht="74.25" customHeight="1" x14ac:dyDescent="0.3">
      <c r="A16" s="389" t="s">
        <v>29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89"/>
    </row>
    <row r="17" spans="1:11" ht="49.5" customHeight="1" x14ac:dyDescent="0.3">
      <c r="A17" s="389" t="s">
        <v>220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20.2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</row>
    <row r="19" spans="1:11" ht="30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</row>
    <row r="20" spans="1:11" ht="15" customHeight="1" x14ac:dyDescent="0.3">
      <c r="A20" s="395"/>
      <c r="B20" s="395"/>
      <c r="C20" s="395"/>
      <c r="D20" s="395"/>
      <c r="E20" s="395"/>
      <c r="F20" s="395"/>
      <c r="G20" s="395"/>
      <c r="H20" s="395"/>
      <c r="I20" s="395"/>
      <c r="J20" s="395"/>
      <c r="K20" s="395"/>
    </row>
    <row r="21" spans="1:11" ht="173.25" customHeight="1" x14ac:dyDescent="0.3">
      <c r="A21" s="389" t="s">
        <v>30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</row>
    <row r="22" spans="1:11" x14ac:dyDescent="0.3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</row>
    <row r="23" spans="1:11" x14ac:dyDescent="0.3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</row>
    <row r="24" spans="1:11" x14ac:dyDescent="0.3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</row>
    <row r="25" spans="1:11" x14ac:dyDescent="0.3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</row>
    <row r="26" spans="1:11" x14ac:dyDescent="0.3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 x14ac:dyDescent="0.3">
      <c r="A27" s="385"/>
      <c r="B27" s="385"/>
      <c r="C27" s="385"/>
      <c r="D27" s="385"/>
      <c r="E27" s="385"/>
      <c r="F27" s="385"/>
      <c r="G27" s="385"/>
      <c r="H27" s="385"/>
      <c r="I27" s="385"/>
      <c r="J27" s="385"/>
      <c r="K27" s="385"/>
    </row>
    <row r="28" spans="1:11" x14ac:dyDescent="0.3">
      <c r="A28" s="385"/>
      <c r="B28" s="385"/>
      <c r="C28" s="385"/>
      <c r="D28" s="385"/>
      <c r="E28" s="385"/>
      <c r="F28" s="385"/>
      <c r="G28" s="385"/>
      <c r="H28" s="385"/>
      <c r="I28" s="385"/>
      <c r="J28" s="385"/>
      <c r="K28" s="385"/>
    </row>
    <row r="29" spans="1:11" x14ac:dyDescent="0.3">
      <c r="A29" s="385"/>
      <c r="B29" s="385"/>
      <c r="C29" s="385"/>
      <c r="D29" s="385"/>
      <c r="E29" s="385"/>
      <c r="F29" s="385"/>
      <c r="G29" s="385"/>
      <c r="H29" s="385"/>
      <c r="I29" s="385"/>
      <c r="J29" s="385"/>
      <c r="K29" s="385"/>
    </row>
    <row r="30" spans="1:11" x14ac:dyDescent="0.3">
      <c r="A30" s="385"/>
      <c r="B30" s="385"/>
      <c r="C30" s="385"/>
      <c r="D30" s="385"/>
      <c r="E30" s="385"/>
      <c r="F30" s="385"/>
      <c r="G30" s="385"/>
      <c r="H30" s="385"/>
      <c r="I30" s="385"/>
      <c r="J30" s="385"/>
      <c r="K30" s="385"/>
    </row>
  </sheetData>
  <mergeCells count="26">
    <mergeCell ref="A30:K30"/>
    <mergeCell ref="A5:I5"/>
    <mergeCell ref="A7:J7"/>
    <mergeCell ref="A9:I9"/>
    <mergeCell ref="A2:K2"/>
    <mergeCell ref="A3:K3"/>
    <mergeCell ref="A4:K4"/>
    <mergeCell ref="A6:K6"/>
    <mergeCell ref="A8:K8"/>
    <mergeCell ref="A10:K10"/>
    <mergeCell ref="A24:K24"/>
    <mergeCell ref="A16:K16"/>
    <mergeCell ref="A13:J13"/>
    <mergeCell ref="A20:K20"/>
    <mergeCell ref="A21:K21"/>
    <mergeCell ref="A22:K22"/>
    <mergeCell ref="A23:K23"/>
    <mergeCell ref="A11:K11"/>
    <mergeCell ref="A12:K12"/>
    <mergeCell ref="A14:K14"/>
    <mergeCell ref="A17:K17"/>
    <mergeCell ref="A25:K25"/>
    <mergeCell ref="A26:K26"/>
    <mergeCell ref="A27:K27"/>
    <mergeCell ref="A28:K28"/>
    <mergeCell ref="A29:K29"/>
  </mergeCells>
  <pageMargins left="0.31496062992125984" right="0.31496062992125984" top="0.74803149606299213" bottom="0.74803149606299213" header="0.31496062992125984" footer="0.31496062992125984"/>
  <pageSetup paperSize="9" scale="5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5"/>
  <sheetViews>
    <sheetView topLeftCell="A94" workbookViewId="0">
      <selection activeCell="D49" sqref="D49:E49"/>
    </sheetView>
  </sheetViews>
  <sheetFormatPr defaultRowHeight="15" x14ac:dyDescent="0.25"/>
  <cols>
    <col min="1" max="1" width="15.140625" customWidth="1"/>
    <col min="2" max="2" width="14.28515625" customWidth="1"/>
    <col min="3" max="3" width="14.85546875" customWidth="1"/>
    <col min="4" max="4" width="10" bestFit="1" customWidth="1"/>
    <col min="5" max="5" width="10.7109375" customWidth="1"/>
    <col min="7" max="7" width="10.85546875" customWidth="1"/>
    <col min="8" max="8" width="14.5703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232" t="s">
        <v>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15.75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15.75" x14ac:dyDescent="0.25">
      <c r="A4" s="232" t="s">
        <v>2</v>
      </c>
      <c r="B4" s="233"/>
      <c r="C4" s="233"/>
      <c r="D4" s="233"/>
      <c r="E4" s="233"/>
      <c r="F4" s="233"/>
      <c r="G4" s="233"/>
      <c r="H4" s="233"/>
      <c r="I4" s="233"/>
      <c r="J4" s="233"/>
    </row>
    <row r="5" spans="1:10" ht="15.75" x14ac:dyDescent="0.25">
      <c r="A5" s="232"/>
      <c r="B5" s="233"/>
      <c r="C5" s="233"/>
      <c r="D5" s="233"/>
      <c r="E5" s="233"/>
      <c r="F5" s="233"/>
      <c r="G5" s="233"/>
      <c r="H5" s="233"/>
      <c r="I5" s="233"/>
    </row>
    <row r="6" spans="1:10" x14ac:dyDescent="0.25">
      <c r="A6" s="370" t="s">
        <v>231</v>
      </c>
      <c r="B6" s="371"/>
      <c r="C6" s="371"/>
      <c r="D6" s="371"/>
      <c r="E6" s="371"/>
      <c r="F6" s="371"/>
      <c r="G6" s="371"/>
      <c r="H6" s="371"/>
      <c r="I6" s="371"/>
      <c r="J6" s="371"/>
    </row>
    <row r="7" spans="1:10" ht="15.75" x14ac:dyDescent="0.25">
      <c r="A7" s="232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46.5" customHeight="1" x14ac:dyDescent="0.25">
      <c r="A8" s="239" t="s">
        <v>3</v>
      </c>
      <c r="B8" s="240"/>
      <c r="C8" s="240"/>
      <c r="D8" s="240"/>
      <c r="E8" s="240"/>
      <c r="F8" s="240"/>
      <c r="G8" s="240"/>
      <c r="H8" s="240"/>
      <c r="I8" s="240"/>
      <c r="J8" s="233"/>
    </row>
    <row r="9" spans="1:10" ht="7.5" customHeight="1" x14ac:dyDescent="0.25">
      <c r="A9" s="232"/>
      <c r="B9" s="233"/>
      <c r="C9" s="233"/>
      <c r="D9" s="233"/>
      <c r="E9" s="233"/>
      <c r="F9" s="233"/>
      <c r="G9" s="233"/>
      <c r="H9" s="233"/>
      <c r="I9" s="233"/>
    </row>
    <row r="10" spans="1:10" ht="134.25" customHeight="1" x14ac:dyDescent="0.25">
      <c r="A10" s="239" t="s">
        <v>31</v>
      </c>
      <c r="B10" s="240"/>
      <c r="C10" s="240"/>
      <c r="D10" s="240"/>
      <c r="E10" s="240"/>
      <c r="F10" s="240"/>
      <c r="G10" s="240"/>
      <c r="H10" s="240"/>
      <c r="I10" s="240"/>
      <c r="J10" s="21"/>
    </row>
    <row r="11" spans="1:10" ht="52.5" customHeight="1" x14ac:dyDescent="0.25">
      <c r="A11" s="236" t="s">
        <v>222</v>
      </c>
      <c r="B11" s="237"/>
      <c r="C11" s="237"/>
      <c r="D11" s="237"/>
      <c r="E11" s="237"/>
      <c r="F11" s="237"/>
      <c r="G11" s="237"/>
      <c r="H11" s="237"/>
      <c r="I11" s="237"/>
      <c r="J11" s="238"/>
    </row>
    <row r="12" spans="1:10" ht="15.75" x14ac:dyDescent="0.25">
      <c r="A12" s="245" t="s">
        <v>32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3" spans="1:10" ht="63" customHeight="1" x14ac:dyDescent="0.25">
      <c r="A13" s="258" t="s">
        <v>62</v>
      </c>
      <c r="B13" s="259"/>
      <c r="C13" s="259"/>
      <c r="D13" s="259"/>
      <c r="E13" s="259"/>
      <c r="F13" s="259"/>
      <c r="G13" s="259"/>
      <c r="H13" s="259"/>
      <c r="I13" s="259"/>
      <c r="J13" s="260"/>
    </row>
    <row r="14" spans="1:10" ht="18.75" customHeight="1" x14ac:dyDescent="0.25">
      <c r="A14" s="138"/>
      <c r="B14" s="139"/>
      <c r="C14" s="139"/>
      <c r="D14" s="139"/>
      <c r="E14" s="139"/>
      <c r="F14" s="139"/>
      <c r="G14" s="139"/>
      <c r="H14" s="139"/>
      <c r="I14" s="139"/>
      <c r="J14" s="140"/>
    </row>
    <row r="15" spans="1:10" ht="15.75" x14ac:dyDescent="0.25">
      <c r="A15" s="232" t="s">
        <v>4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 ht="15.75" x14ac:dyDescent="0.25">
      <c r="A16" s="241" t="s">
        <v>224</v>
      </c>
      <c r="B16" s="242"/>
      <c r="C16" s="242"/>
      <c r="D16" s="242"/>
      <c r="E16" s="242"/>
      <c r="F16" s="242"/>
      <c r="G16" s="242"/>
      <c r="H16" s="242"/>
      <c r="I16" s="242"/>
      <c r="J16" s="242"/>
    </row>
    <row r="17" spans="1:11" ht="15.75" x14ac:dyDescent="0.25">
      <c r="A17" s="2"/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1" ht="15.75" x14ac:dyDescent="0.25">
      <c r="A18" s="243"/>
      <c r="B18" s="244"/>
      <c r="C18" s="244"/>
      <c r="D18" s="226" t="s">
        <v>21</v>
      </c>
      <c r="E18" s="226"/>
      <c r="F18" s="226" t="s">
        <v>6</v>
      </c>
      <c r="G18" s="226"/>
      <c r="H18" s="243" t="s">
        <v>14</v>
      </c>
      <c r="I18" s="226"/>
      <c r="J18" s="226"/>
    </row>
    <row r="19" spans="1:11" ht="27.95" customHeight="1" x14ac:dyDescent="0.25">
      <c r="A19" s="251" t="s">
        <v>7</v>
      </c>
      <c r="B19" s="252"/>
      <c r="C19" s="252"/>
      <c r="D19" s="230">
        <v>10133881</v>
      </c>
      <c r="E19" s="230"/>
      <c r="F19" s="230">
        <f>D19+H19</f>
        <v>10133881</v>
      </c>
      <c r="G19" s="230"/>
      <c r="H19" s="334"/>
      <c r="I19" s="334"/>
      <c r="J19" s="334"/>
    </row>
    <row r="20" spans="1:11" ht="27.95" customHeight="1" x14ac:dyDescent="0.25">
      <c r="A20" s="251" t="s">
        <v>8</v>
      </c>
      <c r="B20" s="252"/>
      <c r="C20" s="252"/>
      <c r="D20" s="230">
        <v>5451325.7999999998</v>
      </c>
      <c r="E20" s="230"/>
      <c r="F20" s="230">
        <f>D20+H20</f>
        <v>5451325.7999999998</v>
      </c>
      <c r="G20" s="230"/>
      <c r="H20" s="334"/>
      <c r="I20" s="334"/>
      <c r="J20" s="334"/>
    </row>
    <row r="21" spans="1:11" ht="27.95" customHeight="1" x14ac:dyDescent="0.25">
      <c r="A21" s="251" t="s">
        <v>9</v>
      </c>
      <c r="B21" s="252"/>
      <c r="C21" s="252"/>
      <c r="D21" s="230">
        <v>0</v>
      </c>
      <c r="E21" s="230"/>
      <c r="F21" s="230">
        <f>D21+H21</f>
        <v>0</v>
      </c>
      <c r="G21" s="230"/>
      <c r="H21" s="337"/>
      <c r="I21" s="334"/>
      <c r="J21" s="334"/>
    </row>
    <row r="22" spans="1:11" ht="27.95" customHeight="1" x14ac:dyDescent="0.25">
      <c r="A22" s="254" t="s">
        <v>10</v>
      </c>
      <c r="B22" s="255"/>
      <c r="C22" s="256"/>
      <c r="D22" s="230">
        <v>929753</v>
      </c>
      <c r="E22" s="230"/>
      <c r="F22" s="230">
        <f>D22+H22</f>
        <v>941963</v>
      </c>
      <c r="G22" s="230"/>
      <c r="H22" s="337">
        <v>12210</v>
      </c>
      <c r="I22" s="334"/>
      <c r="J22" s="334"/>
    </row>
    <row r="23" spans="1:11" ht="15.75" x14ac:dyDescent="0.25">
      <c r="A23" s="243" t="s">
        <v>11</v>
      </c>
      <c r="B23" s="257"/>
      <c r="C23" s="257"/>
      <c r="D23" s="247">
        <f>D19+D20+D21+D22</f>
        <v>16514959.800000001</v>
      </c>
      <c r="E23" s="247"/>
      <c r="F23" s="247">
        <f>F19+F20+F21+F22</f>
        <v>16527169.800000001</v>
      </c>
      <c r="G23" s="247"/>
      <c r="H23" s="335">
        <f>H19+H20+H21+H22</f>
        <v>12210</v>
      </c>
      <c r="I23" s="336"/>
      <c r="J23" s="336"/>
    </row>
    <row r="24" spans="1:11" ht="15.75" x14ac:dyDescent="0.25">
      <c r="A24" s="17"/>
      <c r="B24" s="18"/>
      <c r="C24" s="18"/>
      <c r="D24" s="38"/>
      <c r="E24" s="38"/>
      <c r="F24" s="38"/>
      <c r="G24" s="38"/>
      <c r="H24" s="19"/>
      <c r="I24" s="9"/>
      <c r="J24" s="9"/>
    </row>
    <row r="25" spans="1:11" ht="15.75" x14ac:dyDescent="0.25">
      <c r="A25" s="17"/>
      <c r="B25" s="18"/>
      <c r="C25" s="18"/>
      <c r="D25" s="38"/>
      <c r="E25" s="38"/>
      <c r="F25" s="38"/>
      <c r="G25" s="38"/>
      <c r="H25" s="19"/>
      <c r="I25" s="9"/>
      <c r="J25" s="9"/>
    </row>
    <row r="26" spans="1:11" ht="15.75" x14ac:dyDescent="0.25">
      <c r="A26" s="241" t="s">
        <v>223</v>
      </c>
      <c r="B26" s="242"/>
      <c r="C26" s="242"/>
      <c r="D26" s="242"/>
      <c r="E26" s="242"/>
      <c r="F26" s="242"/>
      <c r="G26" s="242"/>
      <c r="H26" s="242"/>
      <c r="I26" s="242"/>
      <c r="J26" s="242"/>
    </row>
    <row r="27" spans="1:1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</row>
    <row r="28" spans="1:11" x14ac:dyDescent="0.25">
      <c r="A28" s="250" t="s">
        <v>12</v>
      </c>
      <c r="B28" s="250"/>
      <c r="C28" s="250"/>
      <c r="D28" s="250"/>
      <c r="E28" s="250"/>
      <c r="F28" s="250"/>
      <c r="G28" s="250"/>
      <c r="H28" s="250"/>
      <c r="I28" s="250"/>
      <c r="J28" s="250"/>
    </row>
    <row r="29" spans="1:11" ht="10.5" customHeight="1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1" s="3" customFormat="1" x14ac:dyDescent="0.25">
      <c r="A30" s="225"/>
      <c r="B30" s="225"/>
      <c r="C30" s="225"/>
      <c r="D30" s="226" t="s">
        <v>21</v>
      </c>
      <c r="E30" s="226"/>
      <c r="F30" s="226" t="s">
        <v>6</v>
      </c>
      <c r="G30" s="226"/>
      <c r="H30" s="137" t="s">
        <v>14</v>
      </c>
      <c r="I30" s="227" t="s">
        <v>13</v>
      </c>
      <c r="J30" s="228"/>
      <c r="K30" s="229"/>
    </row>
    <row r="31" spans="1:11" s="3" customFormat="1" ht="36.75" customHeight="1" x14ac:dyDescent="0.25">
      <c r="A31" s="223" t="s">
        <v>15</v>
      </c>
      <c r="B31" s="223"/>
      <c r="C31" s="223"/>
      <c r="D31" s="221">
        <v>4196176.4000000004</v>
      </c>
      <c r="E31" s="222"/>
      <c r="F31" s="221">
        <f t="shared" ref="F31:F35" si="0">D31+H31</f>
        <v>4196176.4000000004</v>
      </c>
      <c r="G31" s="222"/>
      <c r="H31" s="152"/>
      <c r="I31" s="261"/>
      <c r="J31" s="396"/>
      <c r="K31" s="397"/>
    </row>
    <row r="32" spans="1:11" s="3" customFormat="1" ht="36" customHeight="1" x14ac:dyDescent="0.25">
      <c r="A32" s="216" t="s">
        <v>16</v>
      </c>
      <c r="B32" s="217"/>
      <c r="C32" s="218"/>
      <c r="D32" s="219">
        <v>1267245.26</v>
      </c>
      <c r="E32" s="220"/>
      <c r="F32" s="221">
        <f t="shared" si="0"/>
        <v>1264829.26</v>
      </c>
      <c r="G32" s="222"/>
      <c r="H32" s="61">
        <v>-2416</v>
      </c>
      <c r="I32" s="281" t="s">
        <v>235</v>
      </c>
      <c r="J32" s="282"/>
      <c r="K32" s="283"/>
    </row>
    <row r="33" spans="1:11" s="3" customFormat="1" ht="27.75" customHeight="1" x14ac:dyDescent="0.25">
      <c r="A33" s="216" t="s">
        <v>100</v>
      </c>
      <c r="B33" s="217"/>
      <c r="C33" s="218"/>
      <c r="D33" s="219">
        <v>7171.05</v>
      </c>
      <c r="E33" s="220"/>
      <c r="F33" s="221">
        <f t="shared" si="0"/>
        <v>7171.05</v>
      </c>
      <c r="G33" s="222"/>
      <c r="H33" s="35"/>
      <c r="I33" s="193"/>
      <c r="J33" s="194"/>
      <c r="K33" s="195"/>
    </row>
    <row r="34" spans="1:11" s="3" customFormat="1" ht="27.75" customHeight="1" x14ac:dyDescent="0.25">
      <c r="A34" s="223" t="s">
        <v>18</v>
      </c>
      <c r="B34" s="223"/>
      <c r="C34" s="223"/>
      <c r="D34" s="221">
        <f>SUM(D35:E37)</f>
        <v>17292</v>
      </c>
      <c r="E34" s="222"/>
      <c r="F34" s="221">
        <f>D34+H34</f>
        <v>17841.900000000001</v>
      </c>
      <c r="G34" s="222"/>
      <c r="H34" s="35">
        <f>SUM(H35:H37)</f>
        <v>549.9</v>
      </c>
      <c r="I34" s="224"/>
      <c r="J34" s="224"/>
      <c r="K34" s="224"/>
    </row>
    <row r="35" spans="1:11" s="3" customFormat="1" ht="16.5" customHeight="1" x14ac:dyDescent="0.25">
      <c r="A35" s="268" t="s">
        <v>46</v>
      </c>
      <c r="B35" s="269"/>
      <c r="C35" s="270"/>
      <c r="D35" s="196">
        <v>14400</v>
      </c>
      <c r="E35" s="197"/>
      <c r="F35" s="196">
        <f t="shared" si="0"/>
        <v>14400</v>
      </c>
      <c r="G35" s="198"/>
      <c r="H35" s="12"/>
      <c r="I35" s="193"/>
      <c r="J35" s="194"/>
      <c r="K35" s="195"/>
    </row>
    <row r="36" spans="1:11" s="3" customFormat="1" ht="45" customHeight="1" x14ac:dyDescent="0.25">
      <c r="A36" s="268" t="s">
        <v>47</v>
      </c>
      <c r="B36" s="269"/>
      <c r="C36" s="270"/>
      <c r="D36" s="196">
        <v>2640</v>
      </c>
      <c r="E36" s="197"/>
      <c r="F36" s="196">
        <f t="shared" ref="F36:F37" si="1">D36+H36</f>
        <v>2990.4</v>
      </c>
      <c r="G36" s="198"/>
      <c r="H36" s="11">
        <v>350.4</v>
      </c>
      <c r="I36" s="281" t="s">
        <v>234</v>
      </c>
      <c r="J36" s="282"/>
      <c r="K36" s="283"/>
    </row>
    <row r="37" spans="1:11" s="3" customFormat="1" ht="42" customHeight="1" x14ac:dyDescent="0.25">
      <c r="A37" s="187" t="s">
        <v>63</v>
      </c>
      <c r="B37" s="266"/>
      <c r="C37" s="267"/>
      <c r="D37" s="196">
        <v>252</v>
      </c>
      <c r="E37" s="197"/>
      <c r="F37" s="196">
        <f t="shared" si="1"/>
        <v>451.5</v>
      </c>
      <c r="G37" s="198"/>
      <c r="H37" s="11">
        <v>199.5</v>
      </c>
      <c r="I37" s="281" t="s">
        <v>234</v>
      </c>
      <c r="J37" s="282"/>
      <c r="K37" s="283"/>
    </row>
    <row r="38" spans="1:11" s="3" customFormat="1" ht="27.75" customHeight="1" x14ac:dyDescent="0.25">
      <c r="A38" s="216" t="s">
        <v>17</v>
      </c>
      <c r="B38" s="217"/>
      <c r="C38" s="218"/>
      <c r="D38" s="264">
        <f>SUM(D39:E41)</f>
        <v>552717.49</v>
      </c>
      <c r="E38" s="265"/>
      <c r="F38" s="264">
        <f>H38+D38</f>
        <v>545327.73</v>
      </c>
      <c r="G38" s="265"/>
      <c r="H38" s="146">
        <f>SUM(H39:H41)</f>
        <v>-7389.76</v>
      </c>
      <c r="I38" s="224"/>
      <c r="J38" s="224"/>
      <c r="K38" s="224"/>
    </row>
    <row r="39" spans="1:11" s="3" customFormat="1" ht="16.5" customHeight="1" x14ac:dyDescent="0.25">
      <c r="A39" s="187" t="s">
        <v>22</v>
      </c>
      <c r="B39" s="188"/>
      <c r="C39" s="189"/>
      <c r="D39" s="196">
        <v>517500</v>
      </c>
      <c r="E39" s="197"/>
      <c r="F39" s="196">
        <f>H39+D39</f>
        <v>517500</v>
      </c>
      <c r="G39" s="198"/>
      <c r="H39" s="30"/>
      <c r="I39" s="199"/>
      <c r="J39" s="200"/>
      <c r="K39" s="201"/>
    </row>
    <row r="40" spans="1:11" s="3" customFormat="1" ht="50.25" customHeight="1" x14ac:dyDescent="0.25">
      <c r="A40" s="187" t="s">
        <v>23</v>
      </c>
      <c r="B40" s="188"/>
      <c r="C40" s="189"/>
      <c r="D40" s="196">
        <v>15835.2</v>
      </c>
      <c r="E40" s="197"/>
      <c r="F40" s="196">
        <f>H40+D40</f>
        <v>8445.44</v>
      </c>
      <c r="G40" s="198"/>
      <c r="H40" s="11">
        <v>-7389.76</v>
      </c>
      <c r="I40" s="281" t="s">
        <v>226</v>
      </c>
      <c r="J40" s="282"/>
      <c r="K40" s="283"/>
    </row>
    <row r="41" spans="1:11" s="3" customFormat="1" ht="75" customHeight="1" x14ac:dyDescent="0.25">
      <c r="A41" s="187" t="s">
        <v>34</v>
      </c>
      <c r="B41" s="188"/>
      <c r="C41" s="189"/>
      <c r="D41" s="196">
        <v>19382.29</v>
      </c>
      <c r="E41" s="197"/>
      <c r="F41" s="196">
        <f>H41+D41</f>
        <v>19382.29</v>
      </c>
      <c r="G41" s="198"/>
      <c r="H41" s="11"/>
      <c r="I41" s="261"/>
      <c r="J41" s="262"/>
      <c r="K41" s="263"/>
    </row>
    <row r="42" spans="1:11" s="3" customFormat="1" ht="27.75" customHeight="1" x14ac:dyDescent="0.25">
      <c r="A42" s="216" t="s">
        <v>19</v>
      </c>
      <c r="B42" s="217"/>
      <c r="C42" s="218"/>
      <c r="D42" s="264">
        <f>SUM(D43:E52)</f>
        <v>417633.24</v>
      </c>
      <c r="E42" s="265"/>
      <c r="F42" s="264">
        <f>D42+H42</f>
        <v>412015.64</v>
      </c>
      <c r="G42" s="265"/>
      <c r="H42" s="146">
        <f>SUM(H43:H52)</f>
        <v>-5617.6</v>
      </c>
      <c r="I42" s="261"/>
      <c r="J42" s="262"/>
      <c r="K42" s="263"/>
    </row>
    <row r="43" spans="1:11" s="3" customFormat="1" ht="36.75" customHeight="1" x14ac:dyDescent="0.25">
      <c r="A43" s="187" t="s">
        <v>93</v>
      </c>
      <c r="B43" s="188"/>
      <c r="C43" s="189"/>
      <c r="D43" s="211">
        <v>35000</v>
      </c>
      <c r="E43" s="212"/>
      <c r="F43" s="196">
        <f t="shared" ref="F43:F52" si="2">D43+H43</f>
        <v>35000</v>
      </c>
      <c r="G43" s="198"/>
      <c r="H43" s="4"/>
      <c r="I43" s="193"/>
      <c r="J43" s="194"/>
      <c r="K43" s="195"/>
    </row>
    <row r="44" spans="1:11" s="3" customFormat="1" ht="88.5" customHeight="1" x14ac:dyDescent="0.25">
      <c r="A44" s="187" t="s">
        <v>158</v>
      </c>
      <c r="B44" s="188"/>
      <c r="C44" s="189"/>
      <c r="D44" s="211">
        <v>60250</v>
      </c>
      <c r="E44" s="212"/>
      <c r="F44" s="196">
        <f t="shared" si="2"/>
        <v>60250</v>
      </c>
      <c r="G44" s="198"/>
      <c r="H44" s="4"/>
      <c r="I44" s="193"/>
      <c r="J44" s="194"/>
      <c r="K44" s="195"/>
    </row>
    <row r="45" spans="1:11" s="3" customFormat="1" ht="16.5" customHeight="1" x14ac:dyDescent="0.25">
      <c r="A45" s="187" t="s">
        <v>24</v>
      </c>
      <c r="B45" s="188"/>
      <c r="C45" s="189"/>
      <c r="D45" s="211">
        <v>6000</v>
      </c>
      <c r="E45" s="212"/>
      <c r="F45" s="196">
        <f t="shared" si="2"/>
        <v>6000</v>
      </c>
      <c r="G45" s="198"/>
      <c r="H45" s="4"/>
      <c r="I45" s="193"/>
      <c r="J45" s="194"/>
      <c r="K45" s="195"/>
    </row>
    <row r="46" spans="1:11" s="3" customFormat="1" ht="59.25" customHeight="1" x14ac:dyDescent="0.25">
      <c r="A46" s="187" t="s">
        <v>39</v>
      </c>
      <c r="B46" s="188"/>
      <c r="C46" s="189"/>
      <c r="D46" s="211">
        <v>162843.24</v>
      </c>
      <c r="E46" s="212"/>
      <c r="F46" s="196">
        <f t="shared" si="2"/>
        <v>162843.24</v>
      </c>
      <c r="G46" s="198"/>
      <c r="H46" s="11"/>
      <c r="I46" s="315"/>
      <c r="J46" s="316"/>
      <c r="K46" s="317"/>
    </row>
    <row r="47" spans="1:11" s="3" customFormat="1" ht="53.25" customHeight="1" x14ac:dyDescent="0.25">
      <c r="A47" s="187" t="s">
        <v>42</v>
      </c>
      <c r="B47" s="188"/>
      <c r="C47" s="189"/>
      <c r="D47" s="211">
        <v>63140</v>
      </c>
      <c r="E47" s="212"/>
      <c r="F47" s="196">
        <f t="shared" si="2"/>
        <v>57522.400000000001</v>
      </c>
      <c r="G47" s="198"/>
      <c r="H47" s="11">
        <v>-5617.6</v>
      </c>
      <c r="I47" s="281" t="s">
        <v>226</v>
      </c>
      <c r="J47" s="282"/>
      <c r="K47" s="283"/>
    </row>
    <row r="48" spans="1:11" s="3" customFormat="1" ht="16.5" customHeight="1" x14ac:dyDescent="0.25">
      <c r="A48" s="187" t="s">
        <v>61</v>
      </c>
      <c r="B48" s="188"/>
      <c r="C48" s="189"/>
      <c r="D48" s="211">
        <v>12000</v>
      </c>
      <c r="E48" s="212"/>
      <c r="F48" s="196">
        <f t="shared" si="2"/>
        <v>12000</v>
      </c>
      <c r="G48" s="198"/>
      <c r="H48" s="11"/>
      <c r="I48" s="315"/>
      <c r="J48" s="316"/>
      <c r="K48" s="317"/>
    </row>
    <row r="49" spans="1:11" s="3" customFormat="1" ht="49.5" customHeight="1" x14ac:dyDescent="0.25">
      <c r="A49" s="187" t="s">
        <v>65</v>
      </c>
      <c r="B49" s="188"/>
      <c r="C49" s="189"/>
      <c r="D49" s="211">
        <v>9000</v>
      </c>
      <c r="E49" s="212"/>
      <c r="F49" s="196">
        <f t="shared" si="2"/>
        <v>9000</v>
      </c>
      <c r="G49" s="198"/>
      <c r="H49" s="11"/>
      <c r="I49" s="261"/>
      <c r="J49" s="262"/>
      <c r="K49" s="263"/>
    </row>
    <row r="50" spans="1:11" s="3" customFormat="1" ht="16.5" customHeight="1" x14ac:dyDescent="0.25">
      <c r="A50" s="187" t="s">
        <v>25</v>
      </c>
      <c r="B50" s="188"/>
      <c r="C50" s="189"/>
      <c r="D50" s="211">
        <v>10000</v>
      </c>
      <c r="E50" s="212"/>
      <c r="F50" s="196">
        <f t="shared" si="2"/>
        <v>10000</v>
      </c>
      <c r="G50" s="198"/>
      <c r="H50" s="4"/>
      <c r="I50" s="261"/>
      <c r="J50" s="262"/>
      <c r="K50" s="263"/>
    </row>
    <row r="51" spans="1:11" s="3" customFormat="1" ht="18.75" customHeight="1" x14ac:dyDescent="0.25">
      <c r="A51" s="187" t="s">
        <v>94</v>
      </c>
      <c r="B51" s="188"/>
      <c r="C51" s="189"/>
      <c r="D51" s="211">
        <v>50000</v>
      </c>
      <c r="E51" s="212"/>
      <c r="F51" s="196">
        <f t="shared" si="2"/>
        <v>50000</v>
      </c>
      <c r="G51" s="198"/>
      <c r="H51" s="4"/>
      <c r="I51" s="261"/>
      <c r="J51" s="262"/>
      <c r="K51" s="263"/>
    </row>
    <row r="52" spans="1:11" s="3" customFormat="1" ht="24.75" customHeight="1" x14ac:dyDescent="0.25">
      <c r="A52" s="187" t="s">
        <v>35</v>
      </c>
      <c r="B52" s="271"/>
      <c r="C52" s="272"/>
      <c r="D52" s="211">
        <v>9400</v>
      </c>
      <c r="E52" s="273"/>
      <c r="F52" s="196">
        <f t="shared" si="2"/>
        <v>9400</v>
      </c>
      <c r="G52" s="198"/>
      <c r="H52" s="4"/>
      <c r="I52" s="261"/>
      <c r="J52" s="262"/>
      <c r="K52" s="263"/>
    </row>
    <row r="53" spans="1:11" s="3" customFormat="1" ht="27.75" customHeight="1" x14ac:dyDescent="0.25">
      <c r="A53" s="216" t="s">
        <v>20</v>
      </c>
      <c r="B53" s="217"/>
      <c r="C53" s="218"/>
      <c r="D53" s="264">
        <f>SUM(D54:E68)</f>
        <v>3169944.96</v>
      </c>
      <c r="E53" s="265"/>
      <c r="F53" s="264">
        <f>SUM(F54:G68)</f>
        <v>3169944.96</v>
      </c>
      <c r="G53" s="265"/>
      <c r="H53" s="148">
        <f>SUM(H54:H68)</f>
        <v>0</v>
      </c>
      <c r="I53" s="224"/>
      <c r="J53" s="224"/>
      <c r="K53" s="224"/>
    </row>
    <row r="54" spans="1:11" s="3" customFormat="1" ht="32.25" customHeight="1" x14ac:dyDescent="0.25">
      <c r="A54" s="187" t="s">
        <v>66</v>
      </c>
      <c r="B54" s="188"/>
      <c r="C54" s="189"/>
      <c r="D54" s="190">
        <v>22713.599999999999</v>
      </c>
      <c r="E54" s="191"/>
      <c r="F54" s="190">
        <f t="shared" ref="F54:F80" si="3">D54+H54</f>
        <v>22713.599999999999</v>
      </c>
      <c r="G54" s="192"/>
      <c r="H54" s="16"/>
      <c r="I54" s="315"/>
      <c r="J54" s="316"/>
      <c r="K54" s="317"/>
    </row>
    <row r="55" spans="1:11" s="3" customFormat="1" ht="16.5" customHeight="1" x14ac:dyDescent="0.25">
      <c r="A55" s="187" t="s">
        <v>36</v>
      </c>
      <c r="B55" s="188"/>
      <c r="C55" s="189"/>
      <c r="D55" s="190">
        <v>18389.64</v>
      </c>
      <c r="E55" s="191"/>
      <c r="F55" s="190">
        <f t="shared" si="3"/>
        <v>18389.64</v>
      </c>
      <c r="G55" s="192"/>
      <c r="H55" s="16"/>
      <c r="I55" s="315"/>
      <c r="J55" s="316"/>
      <c r="K55" s="317"/>
    </row>
    <row r="56" spans="1:11" s="3" customFormat="1" ht="63" customHeight="1" x14ac:dyDescent="0.25">
      <c r="A56" s="187" t="s">
        <v>56</v>
      </c>
      <c r="B56" s="188"/>
      <c r="C56" s="189"/>
      <c r="D56" s="190">
        <v>25000</v>
      </c>
      <c r="E56" s="191"/>
      <c r="F56" s="190">
        <f t="shared" si="3"/>
        <v>25000</v>
      </c>
      <c r="G56" s="192"/>
      <c r="H56" s="60"/>
      <c r="I56" s="199"/>
      <c r="J56" s="200"/>
      <c r="K56" s="201"/>
    </row>
    <row r="57" spans="1:11" s="3" customFormat="1" ht="48.95" customHeight="1" x14ac:dyDescent="0.25">
      <c r="A57" s="187" t="s">
        <v>67</v>
      </c>
      <c r="B57" s="188"/>
      <c r="C57" s="189"/>
      <c r="D57" s="190">
        <v>31288.32</v>
      </c>
      <c r="E57" s="191"/>
      <c r="F57" s="190">
        <f t="shared" si="3"/>
        <v>31288.32</v>
      </c>
      <c r="G57" s="192"/>
      <c r="H57" s="16"/>
      <c r="I57" s="261"/>
      <c r="J57" s="262"/>
      <c r="K57" s="263"/>
    </row>
    <row r="58" spans="1:11" s="3" customFormat="1" ht="48.95" customHeight="1" x14ac:dyDescent="0.25">
      <c r="A58" s="187" t="s">
        <v>57</v>
      </c>
      <c r="B58" s="188"/>
      <c r="C58" s="189"/>
      <c r="D58" s="190">
        <v>299808</v>
      </c>
      <c r="E58" s="191"/>
      <c r="F58" s="190">
        <f t="shared" si="3"/>
        <v>299808</v>
      </c>
      <c r="G58" s="192"/>
      <c r="H58" s="16"/>
      <c r="I58" s="261"/>
      <c r="J58" s="262"/>
      <c r="K58" s="263"/>
    </row>
    <row r="59" spans="1:11" s="3" customFormat="1" ht="16.5" customHeight="1" x14ac:dyDescent="0.25">
      <c r="A59" s="187" t="s">
        <v>68</v>
      </c>
      <c r="B59" s="188"/>
      <c r="C59" s="189"/>
      <c r="D59" s="190">
        <v>4000</v>
      </c>
      <c r="E59" s="191"/>
      <c r="F59" s="190">
        <f t="shared" si="3"/>
        <v>4000</v>
      </c>
      <c r="G59" s="192"/>
      <c r="H59" s="16"/>
      <c r="I59" s="193"/>
      <c r="J59" s="194"/>
      <c r="K59" s="195"/>
    </row>
    <row r="60" spans="1:11" s="3" customFormat="1" ht="47.25" customHeight="1" x14ac:dyDescent="0.25">
      <c r="A60" s="187" t="s">
        <v>95</v>
      </c>
      <c r="B60" s="188"/>
      <c r="C60" s="189"/>
      <c r="D60" s="190">
        <v>22900</v>
      </c>
      <c r="E60" s="191"/>
      <c r="F60" s="190">
        <f t="shared" si="3"/>
        <v>22900</v>
      </c>
      <c r="G60" s="192"/>
      <c r="H60" s="16"/>
      <c r="I60" s="193"/>
      <c r="J60" s="194"/>
      <c r="K60" s="195"/>
    </row>
    <row r="61" spans="1:11" s="3" customFormat="1" ht="16.5" customHeight="1" x14ac:dyDescent="0.25">
      <c r="A61" s="187" t="s">
        <v>69</v>
      </c>
      <c r="B61" s="188"/>
      <c r="C61" s="189"/>
      <c r="D61" s="190">
        <v>45740</v>
      </c>
      <c r="E61" s="191"/>
      <c r="F61" s="190">
        <f t="shared" si="3"/>
        <v>45740</v>
      </c>
      <c r="G61" s="192"/>
      <c r="H61" s="16"/>
      <c r="I61" s="315"/>
      <c r="J61" s="316"/>
      <c r="K61" s="317"/>
    </row>
    <row r="62" spans="1:11" s="3" customFormat="1" ht="16.5" customHeight="1" x14ac:dyDescent="0.25">
      <c r="A62" s="187" t="s">
        <v>104</v>
      </c>
      <c r="B62" s="188"/>
      <c r="C62" s="189"/>
      <c r="D62" s="190">
        <v>17458</v>
      </c>
      <c r="E62" s="191"/>
      <c r="F62" s="190">
        <f t="shared" si="3"/>
        <v>17458</v>
      </c>
      <c r="G62" s="192"/>
      <c r="H62" s="16"/>
      <c r="I62" s="193"/>
      <c r="J62" s="194"/>
      <c r="K62" s="195"/>
    </row>
    <row r="63" spans="1:11" s="3" customFormat="1" ht="51" customHeight="1" x14ac:dyDescent="0.25">
      <c r="A63" s="187" t="s">
        <v>148</v>
      </c>
      <c r="B63" s="188"/>
      <c r="C63" s="189"/>
      <c r="D63" s="190">
        <v>0</v>
      </c>
      <c r="E63" s="191"/>
      <c r="F63" s="190">
        <f t="shared" si="3"/>
        <v>0</v>
      </c>
      <c r="G63" s="192"/>
      <c r="H63" s="16"/>
      <c r="I63" s="193"/>
      <c r="J63" s="194"/>
      <c r="K63" s="195"/>
    </row>
    <row r="64" spans="1:11" s="3" customFormat="1" ht="16.5" customHeight="1" x14ac:dyDescent="0.25">
      <c r="A64" s="187" t="s">
        <v>71</v>
      </c>
      <c r="B64" s="188"/>
      <c r="C64" s="189"/>
      <c r="D64" s="190">
        <v>29500</v>
      </c>
      <c r="E64" s="191"/>
      <c r="F64" s="190">
        <f t="shared" si="3"/>
        <v>29500</v>
      </c>
      <c r="G64" s="192"/>
      <c r="H64" s="16"/>
      <c r="I64" s="315"/>
      <c r="J64" s="316"/>
      <c r="K64" s="317"/>
    </row>
    <row r="65" spans="1:11" s="3" customFormat="1" ht="16.5" customHeight="1" x14ac:dyDescent="0.25">
      <c r="A65" s="187" t="s">
        <v>72</v>
      </c>
      <c r="B65" s="188"/>
      <c r="C65" s="189"/>
      <c r="D65" s="190">
        <v>19464</v>
      </c>
      <c r="E65" s="191"/>
      <c r="F65" s="190">
        <f t="shared" si="3"/>
        <v>19464</v>
      </c>
      <c r="G65" s="192"/>
      <c r="H65" s="16"/>
      <c r="I65" s="315"/>
      <c r="J65" s="316"/>
      <c r="K65" s="317"/>
    </row>
    <row r="66" spans="1:11" s="3" customFormat="1" ht="34.5" customHeight="1" x14ac:dyDescent="0.25">
      <c r="A66" s="187" t="s">
        <v>177</v>
      </c>
      <c r="B66" s="188"/>
      <c r="C66" s="189"/>
      <c r="D66" s="190">
        <v>41650</v>
      </c>
      <c r="E66" s="191"/>
      <c r="F66" s="190">
        <f t="shared" si="3"/>
        <v>41650</v>
      </c>
      <c r="G66" s="192"/>
      <c r="H66" s="16"/>
      <c r="I66" s="193"/>
      <c r="J66" s="194"/>
      <c r="K66" s="195"/>
    </row>
    <row r="67" spans="1:11" s="3" customFormat="1" ht="19.5" customHeight="1" x14ac:dyDescent="0.25">
      <c r="A67" s="187" t="s">
        <v>160</v>
      </c>
      <c r="B67" s="188"/>
      <c r="C67" s="189"/>
      <c r="D67" s="190">
        <v>107313.4</v>
      </c>
      <c r="E67" s="191"/>
      <c r="F67" s="190">
        <f t="shared" si="3"/>
        <v>107313.4</v>
      </c>
      <c r="G67" s="192"/>
      <c r="H67" s="16"/>
      <c r="I67" s="315"/>
      <c r="J67" s="316"/>
      <c r="K67" s="317"/>
    </row>
    <row r="68" spans="1:11" s="3" customFormat="1" ht="53.25" customHeight="1" x14ac:dyDescent="0.25">
      <c r="A68" s="187" t="s">
        <v>119</v>
      </c>
      <c r="B68" s="188"/>
      <c r="C68" s="189"/>
      <c r="D68" s="190">
        <v>2484720</v>
      </c>
      <c r="E68" s="191"/>
      <c r="F68" s="190">
        <f t="shared" si="3"/>
        <v>2484720</v>
      </c>
      <c r="G68" s="192"/>
      <c r="H68" s="16"/>
      <c r="I68" s="261"/>
      <c r="J68" s="262"/>
      <c r="K68" s="263"/>
    </row>
    <row r="69" spans="1:11" ht="28.5" customHeight="1" x14ac:dyDescent="0.25">
      <c r="A69" s="216" t="s">
        <v>33</v>
      </c>
      <c r="B69" s="217"/>
      <c r="C69" s="218"/>
      <c r="D69" s="221">
        <v>5278</v>
      </c>
      <c r="E69" s="222"/>
      <c r="F69" s="221">
        <f t="shared" si="3"/>
        <v>5278</v>
      </c>
      <c r="G69" s="222"/>
      <c r="H69" s="146"/>
      <c r="I69" s="364"/>
      <c r="J69" s="365"/>
      <c r="K69" s="366"/>
    </row>
    <row r="70" spans="1:11" s="3" customFormat="1" ht="16.5" customHeight="1" x14ac:dyDescent="0.25">
      <c r="A70" s="187" t="s">
        <v>105</v>
      </c>
      <c r="B70" s="188"/>
      <c r="C70" s="189"/>
      <c r="D70" s="196">
        <v>5278</v>
      </c>
      <c r="E70" s="197"/>
      <c r="F70" s="196">
        <f t="shared" si="3"/>
        <v>5278</v>
      </c>
      <c r="G70" s="270"/>
      <c r="H70" s="66"/>
      <c r="I70" s="315"/>
      <c r="J70" s="316"/>
      <c r="K70" s="317"/>
    </row>
    <row r="71" spans="1:11" s="3" customFormat="1" ht="27.75" customHeight="1" x14ac:dyDescent="0.25">
      <c r="A71" s="202" t="s">
        <v>139</v>
      </c>
      <c r="B71" s="208"/>
      <c r="C71" s="209"/>
      <c r="D71" s="221">
        <f>D72+D74+D73</f>
        <v>24500</v>
      </c>
      <c r="E71" s="323"/>
      <c r="F71" s="221">
        <f>D71+H71</f>
        <v>27843.010000000002</v>
      </c>
      <c r="G71" s="222"/>
      <c r="H71" s="35">
        <f>H72+H74</f>
        <v>3343.01</v>
      </c>
      <c r="I71" s="315"/>
      <c r="J71" s="316"/>
      <c r="K71" s="317"/>
    </row>
    <row r="72" spans="1:11" s="3" customFormat="1" ht="19.5" customHeight="1" x14ac:dyDescent="0.25">
      <c r="A72" s="187" t="s">
        <v>140</v>
      </c>
      <c r="B72" s="188"/>
      <c r="C72" s="189"/>
      <c r="D72" s="196">
        <v>10100</v>
      </c>
      <c r="E72" s="197"/>
      <c r="F72" s="196">
        <f>D72+H72</f>
        <v>10100</v>
      </c>
      <c r="G72" s="270"/>
      <c r="H72" s="66"/>
      <c r="I72" s="315"/>
      <c r="J72" s="316"/>
      <c r="K72" s="317"/>
    </row>
    <row r="73" spans="1:11" s="3" customFormat="1" ht="16.5" customHeight="1" x14ac:dyDescent="0.25">
      <c r="A73" s="187" t="s">
        <v>141</v>
      </c>
      <c r="B73" s="188"/>
      <c r="C73" s="189"/>
      <c r="D73" s="196">
        <v>14400</v>
      </c>
      <c r="E73" s="197"/>
      <c r="F73" s="196">
        <f>D73+H73</f>
        <v>14400</v>
      </c>
      <c r="G73" s="270"/>
      <c r="H73" s="66"/>
      <c r="I73" s="315"/>
      <c r="J73" s="316"/>
      <c r="K73" s="317"/>
    </row>
    <row r="74" spans="1:11" s="3" customFormat="1" ht="39" customHeight="1" x14ac:dyDescent="0.25">
      <c r="A74" s="187" t="s">
        <v>227</v>
      </c>
      <c r="B74" s="188"/>
      <c r="C74" s="189"/>
      <c r="D74" s="196"/>
      <c r="E74" s="197"/>
      <c r="F74" s="196">
        <f>D74+H74</f>
        <v>3343.01</v>
      </c>
      <c r="G74" s="270"/>
      <c r="H74" s="66">
        <v>3343.01</v>
      </c>
      <c r="I74" s="281" t="s">
        <v>236</v>
      </c>
      <c r="J74" s="282"/>
      <c r="K74" s="283"/>
    </row>
    <row r="75" spans="1:11" s="33" customFormat="1" ht="50.25" customHeight="1" x14ac:dyDescent="0.25">
      <c r="A75" s="202" t="s">
        <v>37</v>
      </c>
      <c r="B75" s="203"/>
      <c r="C75" s="204"/>
      <c r="D75" s="221">
        <v>7720.66</v>
      </c>
      <c r="E75" s="222"/>
      <c r="F75" s="221">
        <f t="shared" si="3"/>
        <v>7720.66</v>
      </c>
      <c r="G75" s="222"/>
      <c r="H75" s="152"/>
      <c r="I75" s="281"/>
      <c r="J75" s="282"/>
      <c r="K75" s="283"/>
    </row>
    <row r="76" spans="1:11" s="33" customFormat="1" ht="32.25" customHeight="1" x14ac:dyDescent="0.25">
      <c r="A76" s="202" t="s">
        <v>44</v>
      </c>
      <c r="B76" s="208"/>
      <c r="C76" s="209"/>
      <c r="D76" s="221">
        <f>SUM(D77:E80)</f>
        <v>310795</v>
      </c>
      <c r="E76" s="323"/>
      <c r="F76" s="221">
        <f t="shared" si="3"/>
        <v>314824.8</v>
      </c>
      <c r="G76" s="222"/>
      <c r="H76" s="35">
        <f>SUM(H77:H80)</f>
        <v>4029.8</v>
      </c>
      <c r="I76" s="278"/>
      <c r="J76" s="279"/>
      <c r="K76" s="280"/>
    </row>
    <row r="77" spans="1:11" s="3" customFormat="1" ht="61.5" customHeight="1" x14ac:dyDescent="0.25">
      <c r="A77" s="187" t="s">
        <v>40</v>
      </c>
      <c r="B77" s="188"/>
      <c r="C77" s="189"/>
      <c r="D77" s="196">
        <v>1600</v>
      </c>
      <c r="E77" s="197"/>
      <c r="F77" s="196">
        <f t="shared" si="3"/>
        <v>0</v>
      </c>
      <c r="G77" s="198"/>
      <c r="H77" s="11">
        <v>-1600</v>
      </c>
      <c r="I77" s="281" t="s">
        <v>232</v>
      </c>
      <c r="J77" s="282"/>
      <c r="K77" s="283"/>
    </row>
    <row r="78" spans="1:11" s="3" customFormat="1" ht="56.25" customHeight="1" x14ac:dyDescent="0.25">
      <c r="A78" s="187" t="s">
        <v>41</v>
      </c>
      <c r="B78" s="188"/>
      <c r="C78" s="189"/>
      <c r="D78" s="196">
        <v>3120</v>
      </c>
      <c r="E78" s="197"/>
      <c r="F78" s="196">
        <f t="shared" si="3"/>
        <v>440</v>
      </c>
      <c r="G78" s="198"/>
      <c r="H78" s="11">
        <v>-2680</v>
      </c>
      <c r="I78" s="281" t="s">
        <v>226</v>
      </c>
      <c r="J78" s="282"/>
      <c r="K78" s="283"/>
    </row>
    <row r="79" spans="1:11" s="3" customFormat="1" ht="53.25" customHeight="1" x14ac:dyDescent="0.25">
      <c r="A79" s="187" t="s">
        <v>48</v>
      </c>
      <c r="B79" s="188"/>
      <c r="C79" s="189"/>
      <c r="D79" s="196">
        <v>6075</v>
      </c>
      <c r="E79" s="197"/>
      <c r="F79" s="196">
        <f t="shared" si="3"/>
        <v>6284.8</v>
      </c>
      <c r="G79" s="198"/>
      <c r="H79" s="11">
        <v>209.8</v>
      </c>
      <c r="I79" s="281" t="s">
        <v>225</v>
      </c>
      <c r="J79" s="282"/>
      <c r="K79" s="283"/>
    </row>
    <row r="80" spans="1:11" s="3" customFormat="1" ht="53.25" customHeight="1" x14ac:dyDescent="0.25">
      <c r="A80" s="187" t="s">
        <v>96</v>
      </c>
      <c r="B80" s="188"/>
      <c r="C80" s="189"/>
      <c r="D80" s="196">
        <v>300000</v>
      </c>
      <c r="E80" s="197"/>
      <c r="F80" s="196">
        <f t="shared" si="3"/>
        <v>308100</v>
      </c>
      <c r="G80" s="198"/>
      <c r="H80" s="11">
        <v>8100</v>
      </c>
      <c r="I80" s="281" t="s">
        <v>225</v>
      </c>
      <c r="J80" s="282"/>
      <c r="K80" s="283"/>
    </row>
    <row r="81" spans="1:11" s="33" customFormat="1" ht="27" customHeight="1" x14ac:dyDescent="0.25">
      <c r="A81" s="202" t="s">
        <v>43</v>
      </c>
      <c r="B81" s="203"/>
      <c r="C81" s="204"/>
      <c r="D81" s="221">
        <f>SUM(D82:E85)</f>
        <v>29970</v>
      </c>
      <c r="E81" s="222"/>
      <c r="F81" s="221">
        <f>SUM(F82:G85)</f>
        <v>37470.65</v>
      </c>
      <c r="G81" s="222"/>
      <c r="H81" s="35">
        <f>SUM(H82:H85)</f>
        <v>7500.65</v>
      </c>
      <c r="I81" s="193"/>
      <c r="J81" s="194"/>
      <c r="K81" s="195"/>
    </row>
    <row r="82" spans="1:11" s="3" customFormat="1" ht="16.5" customHeight="1" x14ac:dyDescent="0.25">
      <c r="A82" s="187" t="s">
        <v>53</v>
      </c>
      <c r="B82" s="188"/>
      <c r="C82" s="189"/>
      <c r="D82" s="196">
        <v>18000</v>
      </c>
      <c r="E82" s="197"/>
      <c r="F82" s="196">
        <f t="shared" ref="F82:F95" si="4">D82+H82</f>
        <v>18000</v>
      </c>
      <c r="G82" s="198"/>
      <c r="H82" s="11"/>
      <c r="I82" s="193"/>
      <c r="J82" s="194"/>
      <c r="K82" s="195"/>
    </row>
    <row r="83" spans="1:11" s="3" customFormat="1" ht="16.5" customHeight="1" x14ac:dyDescent="0.25">
      <c r="A83" s="187" t="s">
        <v>54</v>
      </c>
      <c r="B83" s="188"/>
      <c r="C83" s="189"/>
      <c r="D83" s="196">
        <v>4320</v>
      </c>
      <c r="E83" s="197"/>
      <c r="F83" s="196">
        <f t="shared" si="4"/>
        <v>4320</v>
      </c>
      <c r="G83" s="198"/>
      <c r="H83" s="11"/>
      <c r="I83" s="193"/>
      <c r="J83" s="194"/>
      <c r="K83" s="195"/>
    </row>
    <row r="84" spans="1:11" s="3" customFormat="1" ht="18" customHeight="1" x14ac:dyDescent="0.25">
      <c r="A84" s="187" t="s">
        <v>144</v>
      </c>
      <c r="B84" s="188"/>
      <c r="C84" s="189"/>
      <c r="D84" s="196">
        <v>7650</v>
      </c>
      <c r="E84" s="197"/>
      <c r="F84" s="196">
        <f t="shared" ref="F84" si="5">D84+H84</f>
        <v>7650</v>
      </c>
      <c r="G84" s="198"/>
      <c r="H84" s="11"/>
      <c r="I84" s="193"/>
      <c r="J84" s="194"/>
      <c r="K84" s="195"/>
    </row>
    <row r="85" spans="1:11" s="3" customFormat="1" ht="53.25" customHeight="1" x14ac:dyDescent="0.25">
      <c r="A85" s="187" t="s">
        <v>233</v>
      </c>
      <c r="B85" s="188"/>
      <c r="C85" s="189"/>
      <c r="D85" s="196"/>
      <c r="E85" s="197"/>
      <c r="F85" s="196">
        <f t="shared" si="4"/>
        <v>7500.65</v>
      </c>
      <c r="G85" s="198"/>
      <c r="H85" s="11">
        <v>7500.65</v>
      </c>
      <c r="I85" s="281" t="s">
        <v>237</v>
      </c>
      <c r="J85" s="282"/>
      <c r="K85" s="283"/>
    </row>
    <row r="86" spans="1:11" s="33" customFormat="1" ht="34.5" customHeight="1" x14ac:dyDescent="0.25">
      <c r="A86" s="202" t="s">
        <v>38</v>
      </c>
      <c r="B86" s="203"/>
      <c r="C86" s="204"/>
      <c r="D86" s="221">
        <f>SUM(D87:E89)</f>
        <v>82181.94</v>
      </c>
      <c r="E86" s="222"/>
      <c r="F86" s="221">
        <f t="shared" si="4"/>
        <v>82181.94</v>
      </c>
      <c r="G86" s="222"/>
      <c r="H86" s="61">
        <f>SUM(H87:H89)</f>
        <v>0</v>
      </c>
      <c r="I86" s="193"/>
      <c r="J86" s="194"/>
      <c r="K86" s="195"/>
    </row>
    <row r="87" spans="1:11" s="33" customFormat="1" ht="30.75" customHeight="1" x14ac:dyDescent="0.25">
      <c r="A87" s="187" t="s">
        <v>164</v>
      </c>
      <c r="B87" s="297"/>
      <c r="C87" s="298"/>
      <c r="D87" s="372">
        <v>8000</v>
      </c>
      <c r="E87" s="373"/>
      <c r="F87" s="350">
        <f t="shared" si="4"/>
        <v>8000</v>
      </c>
      <c r="G87" s="197"/>
      <c r="H87" s="107"/>
      <c r="I87" s="193"/>
      <c r="J87" s="194"/>
      <c r="K87" s="195"/>
    </row>
    <row r="88" spans="1:11" s="3" customFormat="1" ht="95.25" customHeight="1" x14ac:dyDescent="0.25">
      <c r="A88" s="187" t="s">
        <v>76</v>
      </c>
      <c r="B88" s="188"/>
      <c r="C88" s="189"/>
      <c r="D88" s="196">
        <v>26565.61</v>
      </c>
      <c r="E88" s="197"/>
      <c r="F88" s="196">
        <f t="shared" si="4"/>
        <v>26565.61</v>
      </c>
      <c r="G88" s="198"/>
      <c r="H88" s="12"/>
      <c r="I88" s="315"/>
      <c r="J88" s="316"/>
      <c r="K88" s="317"/>
    </row>
    <row r="89" spans="1:11" s="3" customFormat="1" ht="96" customHeight="1" x14ac:dyDescent="0.25">
      <c r="A89" s="187" t="s">
        <v>77</v>
      </c>
      <c r="B89" s="188"/>
      <c r="C89" s="189"/>
      <c r="D89" s="196">
        <v>47616.33</v>
      </c>
      <c r="E89" s="197"/>
      <c r="F89" s="196">
        <f t="shared" si="4"/>
        <v>47616.33</v>
      </c>
      <c r="G89" s="198"/>
      <c r="H89" s="11"/>
      <c r="I89" s="315"/>
      <c r="J89" s="316"/>
      <c r="K89" s="317"/>
    </row>
    <row r="90" spans="1:11" s="36" customFormat="1" ht="39" customHeight="1" x14ac:dyDescent="0.25">
      <c r="A90" s="318" t="s">
        <v>45</v>
      </c>
      <c r="B90" s="319"/>
      <c r="C90" s="320"/>
      <c r="D90" s="321">
        <f>SUM(D91:E95)</f>
        <v>45255</v>
      </c>
      <c r="E90" s="322"/>
      <c r="F90" s="321">
        <f t="shared" si="4"/>
        <v>45255</v>
      </c>
      <c r="G90" s="322"/>
      <c r="H90" s="62">
        <f>H91+H92+H93+H94+H95</f>
        <v>0</v>
      </c>
      <c r="I90" s="305"/>
      <c r="J90" s="306"/>
      <c r="K90" s="307"/>
    </row>
    <row r="91" spans="1:11" s="36" customFormat="1" ht="16.5" customHeight="1" x14ac:dyDescent="0.25">
      <c r="A91" s="308" t="s">
        <v>106</v>
      </c>
      <c r="B91" s="309"/>
      <c r="C91" s="310"/>
      <c r="D91" s="211">
        <v>12900</v>
      </c>
      <c r="E91" s="212"/>
      <c r="F91" s="211">
        <f t="shared" si="4"/>
        <v>12900</v>
      </c>
      <c r="G91" s="212"/>
      <c r="H91" s="11"/>
      <c r="I91" s="325"/>
      <c r="J91" s="326"/>
      <c r="K91" s="327"/>
    </row>
    <row r="92" spans="1:11" s="36" customFormat="1" ht="16.5" customHeight="1" x14ac:dyDescent="0.25">
      <c r="A92" s="308" t="s">
        <v>107</v>
      </c>
      <c r="B92" s="313"/>
      <c r="C92" s="314"/>
      <c r="D92" s="211">
        <v>10560</v>
      </c>
      <c r="E92" s="212"/>
      <c r="F92" s="211">
        <f t="shared" si="4"/>
        <v>10560</v>
      </c>
      <c r="G92" s="212"/>
      <c r="H92" s="11"/>
      <c r="I92" s="341"/>
      <c r="J92" s="342"/>
      <c r="K92" s="343"/>
    </row>
    <row r="93" spans="1:11" s="36" customFormat="1" ht="16.5" customHeight="1" x14ac:dyDescent="0.25">
      <c r="A93" s="308" t="s">
        <v>108</v>
      </c>
      <c r="B93" s="309"/>
      <c r="C93" s="310"/>
      <c r="D93" s="211">
        <v>14080</v>
      </c>
      <c r="E93" s="212"/>
      <c r="F93" s="211">
        <f t="shared" si="4"/>
        <v>14080</v>
      </c>
      <c r="G93" s="212"/>
      <c r="H93" s="11"/>
      <c r="I93" s="341"/>
      <c r="J93" s="342"/>
      <c r="K93" s="343"/>
    </row>
    <row r="94" spans="1:11" s="36" customFormat="1" ht="16.5" customHeight="1" x14ac:dyDescent="0.25">
      <c r="A94" s="308" t="s">
        <v>109</v>
      </c>
      <c r="B94" s="309"/>
      <c r="C94" s="310"/>
      <c r="D94" s="211">
        <v>7040</v>
      </c>
      <c r="E94" s="212"/>
      <c r="F94" s="211">
        <f t="shared" si="4"/>
        <v>7040</v>
      </c>
      <c r="G94" s="212"/>
      <c r="H94" s="11"/>
      <c r="I94" s="341"/>
      <c r="J94" s="342"/>
      <c r="K94" s="343"/>
    </row>
    <row r="95" spans="1:11" s="36" customFormat="1" ht="16.5" customHeight="1" x14ac:dyDescent="0.25">
      <c r="A95" s="308" t="s">
        <v>110</v>
      </c>
      <c r="B95" s="309"/>
      <c r="C95" s="310"/>
      <c r="D95" s="211">
        <v>675</v>
      </c>
      <c r="E95" s="212"/>
      <c r="F95" s="211">
        <f t="shared" si="4"/>
        <v>675</v>
      </c>
      <c r="G95" s="212"/>
      <c r="H95" s="11"/>
      <c r="I95" s="338"/>
      <c r="J95" s="339"/>
      <c r="K95" s="340"/>
    </row>
    <row r="96" spans="1:11" s="3" customFormat="1" x14ac:dyDescent="0.25">
      <c r="A96" s="299" t="s">
        <v>11</v>
      </c>
      <c r="B96" s="299"/>
      <c r="C96" s="299"/>
      <c r="D96" s="300">
        <f>D31+D32+D33+D34+D38+D42+D53+D69+D71+D75+D76+D81+D86+D90</f>
        <v>10133881</v>
      </c>
      <c r="E96" s="301"/>
      <c r="F96" s="300">
        <f>F31+F32+F33+F34+F38+F42+F53+F69+F71+F75+F76+F81+F86+F90</f>
        <v>10133881</v>
      </c>
      <c r="G96" s="301"/>
      <c r="H96" s="149">
        <f>H31+H32+H34+H38+H42+H53+H69+H71+H75+H76+H81+H86+H90</f>
        <v>-9.0949470177292824E-13</v>
      </c>
      <c r="I96" s="225"/>
      <c r="J96" s="225"/>
      <c r="K96" s="225"/>
    </row>
    <row r="97" spans="1:11" s="3" customFormat="1" x14ac:dyDescent="0.25">
      <c r="A97" s="8"/>
      <c r="B97" s="8"/>
      <c r="C97" s="8"/>
      <c r="D97" s="9"/>
      <c r="E97" s="9"/>
      <c r="F97" s="9"/>
      <c r="G97" s="9"/>
      <c r="H97" s="9"/>
      <c r="I97" s="10"/>
      <c r="J97" s="10"/>
      <c r="K97" s="10"/>
    </row>
    <row r="98" spans="1:11" s="3" customFormat="1" x14ac:dyDescent="0.25">
      <c r="A98" s="8"/>
      <c r="B98" s="8"/>
      <c r="C98" s="8"/>
      <c r="D98" s="9"/>
      <c r="E98" s="9"/>
      <c r="F98" s="9"/>
      <c r="G98" s="9"/>
      <c r="H98" s="9"/>
      <c r="I98" s="10"/>
      <c r="J98" s="10"/>
      <c r="K98" s="10"/>
    </row>
    <row r="99" spans="1:11" s="3" customFormat="1" x14ac:dyDescent="0.25">
      <c r="A99" s="8"/>
      <c r="B99" s="8"/>
      <c r="C99" s="8"/>
      <c r="D99" s="9"/>
      <c r="E99" s="9"/>
      <c r="F99" s="9"/>
      <c r="G99" s="9"/>
      <c r="H99" s="9"/>
      <c r="I99" s="10"/>
      <c r="J99" s="10"/>
      <c r="K99" s="10"/>
    </row>
    <row r="100" spans="1:11" ht="16.5" customHeight="1" x14ac:dyDescent="0.25">
      <c r="A100" s="277" t="s">
        <v>58</v>
      </c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</row>
    <row r="102" spans="1:11" x14ac:dyDescent="0.25">
      <c r="A102" s="225"/>
      <c r="B102" s="225"/>
      <c r="C102" s="225"/>
      <c r="D102" s="226" t="s">
        <v>5</v>
      </c>
      <c r="E102" s="226"/>
      <c r="F102" s="226" t="s">
        <v>6</v>
      </c>
      <c r="G102" s="226"/>
      <c r="H102" s="143" t="s">
        <v>14</v>
      </c>
      <c r="I102" s="227" t="s">
        <v>13</v>
      </c>
      <c r="J102" s="228"/>
      <c r="K102" s="229"/>
    </row>
    <row r="103" spans="1:11" ht="30" customHeight="1" x14ac:dyDescent="0.25">
      <c r="A103" s="312" t="s">
        <v>15</v>
      </c>
      <c r="B103" s="312"/>
      <c r="C103" s="312"/>
      <c r="D103" s="221">
        <v>272261.57</v>
      </c>
      <c r="E103" s="222"/>
      <c r="F103" s="221">
        <f>D103+H103</f>
        <v>272261.57</v>
      </c>
      <c r="G103" s="222"/>
      <c r="H103" s="57"/>
      <c r="I103" s="325"/>
      <c r="J103" s="326"/>
      <c r="K103" s="327"/>
    </row>
    <row r="104" spans="1:11" ht="30" customHeight="1" x14ac:dyDescent="0.25">
      <c r="A104" s="286" t="s">
        <v>16</v>
      </c>
      <c r="B104" s="287"/>
      <c r="C104" s="288"/>
      <c r="D104" s="221">
        <v>82222.929999999993</v>
      </c>
      <c r="E104" s="222"/>
      <c r="F104" s="221">
        <f>D104+H104</f>
        <v>82222.929999999993</v>
      </c>
      <c r="G104" s="222"/>
      <c r="H104" s="57"/>
      <c r="I104" s="338"/>
      <c r="J104" s="339"/>
      <c r="K104" s="340"/>
    </row>
    <row r="105" spans="1:11" ht="27.75" customHeight="1" x14ac:dyDescent="0.25">
      <c r="A105" s="216" t="s">
        <v>27</v>
      </c>
      <c r="B105" s="217"/>
      <c r="C105" s="218"/>
      <c r="D105" s="221">
        <f>SUM(D106:E107)</f>
        <v>29772.93</v>
      </c>
      <c r="E105" s="323"/>
      <c r="F105" s="221">
        <f t="shared" ref="F105" si="6">D105+H105</f>
        <v>30139.23</v>
      </c>
      <c r="G105" s="324"/>
      <c r="H105" s="145">
        <f>SUM(H106:H106)</f>
        <v>366.3</v>
      </c>
      <c r="I105" s="199"/>
      <c r="J105" s="200"/>
      <c r="K105" s="201"/>
    </row>
    <row r="106" spans="1:11" ht="38.25" customHeight="1" x14ac:dyDescent="0.25">
      <c r="A106" s="187" t="s">
        <v>55</v>
      </c>
      <c r="B106" s="188"/>
      <c r="C106" s="189"/>
      <c r="D106" s="196">
        <v>27892.59</v>
      </c>
      <c r="E106" s="197"/>
      <c r="F106" s="196">
        <f>D106+H106</f>
        <v>28258.89</v>
      </c>
      <c r="G106" s="197"/>
      <c r="H106" s="64">
        <v>366.3</v>
      </c>
      <c r="I106" s="193" t="s">
        <v>198</v>
      </c>
      <c r="J106" s="194"/>
      <c r="K106" s="195"/>
    </row>
    <row r="107" spans="1:11" ht="16.5" customHeight="1" x14ac:dyDescent="0.25">
      <c r="A107" s="187" t="s">
        <v>26</v>
      </c>
      <c r="B107" s="188"/>
      <c r="C107" s="189"/>
      <c r="D107" s="196">
        <v>1880.34</v>
      </c>
      <c r="E107" s="197"/>
      <c r="F107" s="196">
        <v>1880.34</v>
      </c>
      <c r="G107" s="197"/>
      <c r="H107" s="64"/>
      <c r="I107" s="193"/>
      <c r="J107" s="194"/>
      <c r="K107" s="195"/>
    </row>
    <row r="108" spans="1:11" ht="27.75" customHeight="1" x14ac:dyDescent="0.25">
      <c r="A108" s="216" t="s">
        <v>28</v>
      </c>
      <c r="B108" s="217"/>
      <c r="C108" s="218"/>
      <c r="D108" s="221">
        <v>35000</v>
      </c>
      <c r="E108" s="222"/>
      <c r="F108" s="221">
        <f>D108+H108</f>
        <v>35000</v>
      </c>
      <c r="G108" s="222"/>
      <c r="H108" s="57"/>
      <c r="I108" s="193"/>
      <c r="J108" s="194"/>
      <c r="K108" s="195"/>
    </row>
    <row r="109" spans="1:11" s="3" customFormat="1" ht="27.75" customHeight="1" x14ac:dyDescent="0.25">
      <c r="A109" s="223" t="s">
        <v>18</v>
      </c>
      <c r="B109" s="223"/>
      <c r="C109" s="223"/>
      <c r="D109" s="221">
        <f>SUM(D110:E111)</f>
        <v>3997</v>
      </c>
      <c r="E109" s="222"/>
      <c r="F109" s="221">
        <f t="shared" ref="F109:F111" si="7">D109+H109</f>
        <v>3997</v>
      </c>
      <c r="G109" s="222"/>
      <c r="H109" s="146">
        <f>SUM(H110:H111)</f>
        <v>0</v>
      </c>
      <c r="I109" s="224"/>
      <c r="J109" s="224"/>
      <c r="K109" s="224"/>
    </row>
    <row r="110" spans="1:11" s="3" customFormat="1" ht="27.75" customHeight="1" x14ac:dyDescent="0.25">
      <c r="A110" s="187" t="s">
        <v>157</v>
      </c>
      <c r="B110" s="266"/>
      <c r="C110" s="267"/>
      <c r="D110" s="196">
        <v>2500</v>
      </c>
      <c r="E110" s="197"/>
      <c r="F110" s="196">
        <f t="shared" si="7"/>
        <v>2500</v>
      </c>
      <c r="G110" s="198"/>
      <c r="H110" s="11"/>
      <c r="I110" s="361"/>
      <c r="J110" s="362"/>
      <c r="K110" s="363"/>
    </row>
    <row r="111" spans="1:11" s="3" customFormat="1" ht="35.25" customHeight="1" x14ac:dyDescent="0.25">
      <c r="A111" s="187" t="s">
        <v>156</v>
      </c>
      <c r="B111" s="266"/>
      <c r="C111" s="267"/>
      <c r="D111" s="196">
        <v>1497</v>
      </c>
      <c r="E111" s="197"/>
      <c r="F111" s="196">
        <f t="shared" si="7"/>
        <v>1497</v>
      </c>
      <c r="G111" s="198"/>
      <c r="H111" s="11"/>
      <c r="I111" s="331"/>
      <c r="J111" s="332"/>
      <c r="K111" s="333"/>
    </row>
    <row r="112" spans="1:11" s="33" customFormat="1" ht="33" customHeight="1" x14ac:dyDescent="0.25">
      <c r="A112" s="216" t="s">
        <v>19</v>
      </c>
      <c r="B112" s="217"/>
      <c r="C112" s="218"/>
      <c r="D112" s="221">
        <f>SUM(D113:E115)</f>
        <v>106371.61</v>
      </c>
      <c r="E112" s="222"/>
      <c r="F112" s="221">
        <f>SUM(F113:G115)</f>
        <v>106371.61</v>
      </c>
      <c r="G112" s="222"/>
      <c r="H112" s="57">
        <f>SUM(H113:H115)</f>
        <v>0</v>
      </c>
      <c r="I112" s="294"/>
      <c r="J112" s="295"/>
      <c r="K112" s="296"/>
    </row>
    <row r="113" spans="1:11" s="33" customFormat="1" ht="30.75" customHeight="1" x14ac:dyDescent="0.25">
      <c r="A113" s="187" t="s">
        <v>179</v>
      </c>
      <c r="B113" s="266"/>
      <c r="C113" s="267"/>
      <c r="D113" s="350">
        <v>30000</v>
      </c>
      <c r="E113" s="354"/>
      <c r="F113" s="350">
        <f t="shared" ref="F113:F131" si="8">D113+H113</f>
        <v>30000</v>
      </c>
      <c r="G113" s="351"/>
      <c r="H113" s="58"/>
      <c r="I113" s="294"/>
      <c r="J113" s="295"/>
      <c r="K113" s="296"/>
    </row>
    <row r="114" spans="1:11" s="3" customFormat="1" ht="26.25" customHeight="1" x14ac:dyDescent="0.25">
      <c r="A114" s="187" t="s">
        <v>168</v>
      </c>
      <c r="B114" s="188"/>
      <c r="C114" s="189"/>
      <c r="D114" s="196">
        <v>51010.61</v>
      </c>
      <c r="E114" s="197"/>
      <c r="F114" s="196">
        <f t="shared" si="8"/>
        <v>51010.61</v>
      </c>
      <c r="G114" s="270"/>
      <c r="H114" s="65"/>
      <c r="I114" s="294"/>
      <c r="J114" s="295"/>
      <c r="K114" s="296"/>
    </row>
    <row r="115" spans="1:11" s="3" customFormat="1" ht="21" customHeight="1" x14ac:dyDescent="0.25">
      <c r="A115" s="187" t="s">
        <v>169</v>
      </c>
      <c r="B115" s="188"/>
      <c r="C115" s="189"/>
      <c r="D115" s="196">
        <v>25361</v>
      </c>
      <c r="E115" s="197"/>
      <c r="F115" s="196">
        <f t="shared" si="8"/>
        <v>25361</v>
      </c>
      <c r="G115" s="270"/>
      <c r="H115" s="65"/>
      <c r="I115" s="294"/>
      <c r="J115" s="295"/>
      <c r="K115" s="296"/>
    </row>
    <row r="116" spans="1:11" ht="27.75" customHeight="1" x14ac:dyDescent="0.25">
      <c r="A116" s="216" t="s">
        <v>20</v>
      </c>
      <c r="B116" s="217"/>
      <c r="C116" s="218"/>
      <c r="D116" s="221">
        <f>SUM(D117:E120)</f>
        <v>229810.86</v>
      </c>
      <c r="E116" s="222"/>
      <c r="F116" s="221">
        <f t="shared" si="8"/>
        <v>229810.86</v>
      </c>
      <c r="G116" s="222"/>
      <c r="H116" s="145">
        <f>SUM(H117:H120)</f>
        <v>0</v>
      </c>
      <c r="I116" s="225"/>
      <c r="J116" s="225"/>
      <c r="K116" s="225"/>
    </row>
    <row r="117" spans="1:11" s="3" customFormat="1" ht="39.75" customHeight="1" x14ac:dyDescent="0.25">
      <c r="A117" s="187" t="s">
        <v>78</v>
      </c>
      <c r="B117" s="188"/>
      <c r="C117" s="189"/>
      <c r="D117" s="196">
        <v>141050</v>
      </c>
      <c r="E117" s="197"/>
      <c r="F117" s="196">
        <f t="shared" si="8"/>
        <v>141050</v>
      </c>
      <c r="G117" s="270"/>
      <c r="H117" s="65"/>
      <c r="I117" s="344"/>
      <c r="J117" s="345"/>
      <c r="K117" s="346"/>
    </row>
    <row r="118" spans="1:11" s="3" customFormat="1" ht="19.5" customHeight="1" x14ac:dyDescent="0.25">
      <c r="A118" s="187" t="s">
        <v>60</v>
      </c>
      <c r="B118" s="188"/>
      <c r="C118" s="189"/>
      <c r="D118" s="196">
        <v>0</v>
      </c>
      <c r="E118" s="197"/>
      <c r="F118" s="196">
        <f t="shared" si="8"/>
        <v>0</v>
      </c>
      <c r="G118" s="270"/>
      <c r="H118" s="65"/>
      <c r="I118" s="315"/>
      <c r="J118" s="316"/>
      <c r="K118" s="317"/>
    </row>
    <row r="119" spans="1:11" s="3" customFormat="1" ht="24" customHeight="1" x14ac:dyDescent="0.25">
      <c r="A119" s="187" t="s">
        <v>137</v>
      </c>
      <c r="B119" s="188"/>
      <c r="C119" s="189"/>
      <c r="D119" s="196">
        <v>1500</v>
      </c>
      <c r="E119" s="197"/>
      <c r="F119" s="196">
        <f t="shared" si="8"/>
        <v>1500</v>
      </c>
      <c r="G119" s="270"/>
      <c r="H119" s="65"/>
      <c r="I119" s="315"/>
      <c r="J119" s="316"/>
      <c r="K119" s="317"/>
    </row>
    <row r="120" spans="1:11" s="3" customFormat="1" ht="19.5" customHeight="1" x14ac:dyDescent="0.25">
      <c r="A120" s="187" t="s">
        <v>170</v>
      </c>
      <c r="B120" s="188"/>
      <c r="C120" s="189"/>
      <c r="D120" s="196">
        <v>87260.86</v>
      </c>
      <c r="E120" s="197"/>
      <c r="F120" s="196">
        <f t="shared" si="8"/>
        <v>87260.86</v>
      </c>
      <c r="G120" s="270"/>
      <c r="H120" s="65"/>
      <c r="I120" s="294"/>
      <c r="J120" s="295"/>
      <c r="K120" s="296"/>
    </row>
    <row r="121" spans="1:11" ht="27.75" customHeight="1" x14ac:dyDescent="0.25">
      <c r="A121" s="202" t="s">
        <v>139</v>
      </c>
      <c r="B121" s="208"/>
      <c r="C121" s="209"/>
      <c r="D121" s="221">
        <f>SUM(D122:E128)</f>
        <v>84202.57</v>
      </c>
      <c r="E121" s="222"/>
      <c r="F121" s="221">
        <f t="shared" si="8"/>
        <v>83186</v>
      </c>
      <c r="G121" s="222"/>
      <c r="H121" s="145">
        <f>SUM(H122:H128)</f>
        <v>-1016.57</v>
      </c>
      <c r="I121" s="225"/>
      <c r="J121" s="225"/>
      <c r="K121" s="225"/>
    </row>
    <row r="122" spans="1:11" s="3" customFormat="1" ht="24.75" customHeight="1" x14ac:dyDescent="0.25">
      <c r="A122" s="187" t="s">
        <v>200</v>
      </c>
      <c r="B122" s="188"/>
      <c r="C122" s="189"/>
      <c r="D122" s="196">
        <v>16800</v>
      </c>
      <c r="E122" s="197"/>
      <c r="F122" s="196">
        <f t="shared" si="8"/>
        <v>16800</v>
      </c>
      <c r="G122" s="270"/>
      <c r="H122" s="65"/>
      <c r="I122" s="294"/>
      <c r="J122" s="295"/>
      <c r="K122" s="296"/>
    </row>
    <row r="123" spans="1:11" s="3" customFormat="1" ht="24.75" customHeight="1" x14ac:dyDescent="0.25">
      <c r="A123" s="187" t="s">
        <v>199</v>
      </c>
      <c r="B123" s="188"/>
      <c r="C123" s="189"/>
      <c r="D123" s="196">
        <v>7469</v>
      </c>
      <c r="E123" s="197"/>
      <c r="F123" s="196">
        <f t="shared" si="8"/>
        <v>7469</v>
      </c>
      <c r="G123" s="270"/>
      <c r="H123" s="65"/>
      <c r="I123" s="294"/>
      <c r="J123" s="295"/>
      <c r="K123" s="296"/>
    </row>
    <row r="124" spans="1:11" s="3" customFormat="1" ht="24.75" customHeight="1" x14ac:dyDescent="0.25">
      <c r="A124" s="187" t="s">
        <v>201</v>
      </c>
      <c r="B124" s="188"/>
      <c r="C124" s="189"/>
      <c r="D124" s="196">
        <v>8175</v>
      </c>
      <c r="E124" s="197"/>
      <c r="F124" s="196">
        <f t="shared" si="8"/>
        <v>8175</v>
      </c>
      <c r="G124" s="270"/>
      <c r="H124" s="65"/>
      <c r="I124" s="294"/>
      <c r="J124" s="295"/>
      <c r="K124" s="296"/>
    </row>
    <row r="125" spans="1:11" s="3" customFormat="1" ht="54" customHeight="1" x14ac:dyDescent="0.25">
      <c r="A125" s="187" t="s">
        <v>202</v>
      </c>
      <c r="B125" s="188"/>
      <c r="C125" s="189"/>
      <c r="D125" s="196">
        <v>4200.57</v>
      </c>
      <c r="E125" s="197"/>
      <c r="F125" s="196">
        <f t="shared" si="8"/>
        <v>4200</v>
      </c>
      <c r="G125" s="270"/>
      <c r="H125" s="65">
        <v>-0.56999999999999995</v>
      </c>
      <c r="I125" s="294" t="s">
        <v>138</v>
      </c>
      <c r="J125" s="295"/>
      <c r="K125" s="296"/>
    </row>
    <row r="126" spans="1:11" s="3" customFormat="1" ht="24.75" customHeight="1" x14ac:dyDescent="0.25">
      <c r="A126" s="187" t="s">
        <v>203</v>
      </c>
      <c r="B126" s="188"/>
      <c r="C126" s="189"/>
      <c r="D126" s="196">
        <v>13792</v>
      </c>
      <c r="E126" s="197"/>
      <c r="F126" s="196">
        <f t="shared" si="8"/>
        <v>13792</v>
      </c>
      <c r="G126" s="270"/>
      <c r="H126" s="65"/>
      <c r="I126" s="294"/>
      <c r="J126" s="295"/>
      <c r="K126" s="296"/>
    </row>
    <row r="127" spans="1:11" s="3" customFormat="1" ht="54" customHeight="1" x14ac:dyDescent="0.25">
      <c r="A127" s="187" t="s">
        <v>204</v>
      </c>
      <c r="B127" s="188"/>
      <c r="C127" s="189"/>
      <c r="D127" s="196">
        <v>5486</v>
      </c>
      <c r="E127" s="197"/>
      <c r="F127" s="196">
        <f t="shared" si="8"/>
        <v>4470</v>
      </c>
      <c r="G127" s="270"/>
      <c r="H127" s="65">
        <v>-1016</v>
      </c>
      <c r="I127" s="294" t="s">
        <v>138</v>
      </c>
      <c r="J127" s="295"/>
      <c r="K127" s="296"/>
    </row>
    <row r="128" spans="1:11" s="3" customFormat="1" ht="24.75" customHeight="1" x14ac:dyDescent="0.25">
      <c r="A128" s="187" t="s">
        <v>205</v>
      </c>
      <c r="B128" s="188"/>
      <c r="C128" s="189"/>
      <c r="D128" s="196">
        <v>28280</v>
      </c>
      <c r="E128" s="197"/>
      <c r="F128" s="196">
        <f t="shared" si="8"/>
        <v>28280</v>
      </c>
      <c r="G128" s="270"/>
      <c r="H128" s="65"/>
      <c r="I128" s="294"/>
      <c r="J128" s="295"/>
      <c r="K128" s="296"/>
    </row>
    <row r="129" spans="1:11" s="33" customFormat="1" ht="27" customHeight="1" x14ac:dyDescent="0.25">
      <c r="A129" s="202" t="s">
        <v>43</v>
      </c>
      <c r="B129" s="203"/>
      <c r="C129" s="204"/>
      <c r="D129" s="221">
        <f>SUM(D130:E130)</f>
        <v>6000</v>
      </c>
      <c r="E129" s="222"/>
      <c r="F129" s="221">
        <f>SUM(F130:G130)</f>
        <v>6000</v>
      </c>
      <c r="G129" s="222"/>
      <c r="H129" s="35">
        <f>SUM(H130:H130)</f>
        <v>0</v>
      </c>
      <c r="I129" s="193"/>
      <c r="J129" s="194"/>
      <c r="K129" s="195"/>
    </row>
    <row r="130" spans="1:11" s="3" customFormat="1" ht="18" customHeight="1" x14ac:dyDescent="0.25">
      <c r="A130" s="187" t="s">
        <v>162</v>
      </c>
      <c r="B130" s="188"/>
      <c r="C130" s="189"/>
      <c r="D130" s="196">
        <v>6000</v>
      </c>
      <c r="E130" s="197"/>
      <c r="F130" s="196">
        <f t="shared" ref="F130" si="9">D130+H130</f>
        <v>6000</v>
      </c>
      <c r="G130" s="198"/>
      <c r="H130" s="11"/>
      <c r="I130" s="294"/>
      <c r="J130" s="295"/>
      <c r="K130" s="296"/>
    </row>
    <row r="131" spans="1:11" s="33" customFormat="1" ht="33.75" customHeight="1" x14ac:dyDescent="0.25">
      <c r="A131" s="202" t="s">
        <v>172</v>
      </c>
      <c r="B131" s="203"/>
      <c r="C131" s="204"/>
      <c r="D131" s="221">
        <f>D132+D133</f>
        <v>46107</v>
      </c>
      <c r="E131" s="222"/>
      <c r="F131" s="221">
        <f t="shared" si="8"/>
        <v>58967.270000000004</v>
      </c>
      <c r="G131" s="222"/>
      <c r="H131" s="57">
        <f>H132+H133</f>
        <v>12860.27</v>
      </c>
      <c r="I131" s="344"/>
      <c r="J131" s="345"/>
      <c r="K131" s="346"/>
    </row>
    <row r="132" spans="1:11" s="33" customFormat="1" ht="53.25" customHeight="1" x14ac:dyDescent="0.25">
      <c r="A132" s="187" t="s">
        <v>173</v>
      </c>
      <c r="B132" s="188"/>
      <c r="C132" s="189"/>
      <c r="D132" s="196">
        <v>6382</v>
      </c>
      <c r="E132" s="197"/>
      <c r="F132" s="196">
        <f>D132+H132</f>
        <v>19242.27</v>
      </c>
      <c r="G132" s="270"/>
      <c r="H132" s="65">
        <v>12860.27</v>
      </c>
      <c r="I132" s="294" t="s">
        <v>221</v>
      </c>
      <c r="J132" s="295"/>
      <c r="K132" s="296"/>
    </row>
    <row r="133" spans="1:11" s="33" customFormat="1" ht="23.25" customHeight="1" x14ac:dyDescent="0.25">
      <c r="A133" s="187" t="s">
        <v>175</v>
      </c>
      <c r="B133" s="188"/>
      <c r="C133" s="189"/>
      <c r="D133" s="196">
        <v>39725</v>
      </c>
      <c r="E133" s="197"/>
      <c r="F133" s="196">
        <f>D133+H133</f>
        <v>39725</v>
      </c>
      <c r="G133" s="270"/>
      <c r="H133" s="65"/>
      <c r="I133" s="315"/>
      <c r="J133" s="368"/>
      <c r="K133" s="369"/>
    </row>
    <row r="134" spans="1:11" s="142" customFormat="1" ht="32.25" customHeight="1" x14ac:dyDescent="0.25">
      <c r="A134" s="202" t="s">
        <v>38</v>
      </c>
      <c r="B134" s="203"/>
      <c r="C134" s="204"/>
      <c r="D134" s="221">
        <f>SUM(D135:E135)</f>
        <v>23506.53</v>
      </c>
      <c r="E134" s="222"/>
      <c r="F134" s="221">
        <f>D134+H134</f>
        <v>23506.53</v>
      </c>
      <c r="G134" s="222"/>
      <c r="H134" s="57">
        <f>H135</f>
        <v>0</v>
      </c>
      <c r="I134" s="315"/>
      <c r="J134" s="316"/>
      <c r="K134" s="317"/>
    </row>
    <row r="135" spans="1:11" s="3" customFormat="1" ht="74.25" customHeight="1" x14ac:dyDescent="0.25">
      <c r="A135" s="308" t="s">
        <v>210</v>
      </c>
      <c r="B135" s="309"/>
      <c r="C135" s="310"/>
      <c r="D135" s="196">
        <v>23506.53</v>
      </c>
      <c r="E135" s="197"/>
      <c r="F135" s="196">
        <f>D135</f>
        <v>23506.53</v>
      </c>
      <c r="G135" s="198"/>
      <c r="H135" s="64"/>
      <c r="I135" s="294"/>
      <c r="J135" s="295"/>
      <c r="K135" s="296"/>
    </row>
    <row r="136" spans="1:11" s="36" customFormat="1" ht="39" customHeight="1" x14ac:dyDescent="0.25">
      <c r="A136" s="318" t="s">
        <v>45</v>
      </c>
      <c r="B136" s="319"/>
      <c r="C136" s="320"/>
      <c r="D136" s="321">
        <f>SUM(D137:E143)</f>
        <v>10500</v>
      </c>
      <c r="E136" s="322"/>
      <c r="F136" s="321">
        <f t="shared" ref="F136:F143" si="10">D136+H136</f>
        <v>10500</v>
      </c>
      <c r="G136" s="322"/>
      <c r="H136" s="64">
        <f>SUM(H137:H142)</f>
        <v>0</v>
      </c>
      <c r="I136" s="261"/>
      <c r="J136" s="262"/>
      <c r="K136" s="263"/>
    </row>
    <row r="137" spans="1:11" s="36" customFormat="1" ht="16.5" hidden="1" customHeight="1" x14ac:dyDescent="0.25">
      <c r="A137" s="308" t="s">
        <v>81</v>
      </c>
      <c r="B137" s="309"/>
      <c r="C137" s="310"/>
      <c r="D137" s="211">
        <v>0</v>
      </c>
      <c r="E137" s="212"/>
      <c r="F137" s="211">
        <f t="shared" si="10"/>
        <v>0</v>
      </c>
      <c r="G137" s="212"/>
      <c r="H137" s="64"/>
      <c r="I137" s="325"/>
      <c r="J137" s="326"/>
      <c r="K137" s="327"/>
    </row>
    <row r="138" spans="1:11" s="36" customFormat="1" ht="16.5" hidden="1" customHeight="1" x14ac:dyDescent="0.25">
      <c r="A138" s="308" t="s">
        <v>49</v>
      </c>
      <c r="B138" s="309"/>
      <c r="C138" s="310"/>
      <c r="D138" s="211">
        <v>0</v>
      </c>
      <c r="E138" s="212"/>
      <c r="F138" s="211">
        <f t="shared" si="10"/>
        <v>0</v>
      </c>
      <c r="G138" s="212"/>
      <c r="H138" s="64"/>
      <c r="I138" s="341"/>
      <c r="J138" s="342"/>
      <c r="K138" s="343"/>
    </row>
    <row r="139" spans="1:11" s="36" customFormat="1" ht="16.5" hidden="1" customHeight="1" x14ac:dyDescent="0.25">
      <c r="A139" s="308" t="s">
        <v>50</v>
      </c>
      <c r="B139" s="313"/>
      <c r="C139" s="314"/>
      <c r="D139" s="211">
        <v>0</v>
      </c>
      <c r="E139" s="212"/>
      <c r="F139" s="211">
        <f t="shared" si="10"/>
        <v>0</v>
      </c>
      <c r="G139" s="212"/>
      <c r="H139" s="64"/>
      <c r="I139" s="341"/>
      <c r="J139" s="342"/>
      <c r="K139" s="343"/>
    </row>
    <row r="140" spans="1:11" s="36" customFormat="1" ht="16.5" hidden="1" customHeight="1" x14ac:dyDescent="0.25">
      <c r="A140" s="308" t="s">
        <v>51</v>
      </c>
      <c r="B140" s="309"/>
      <c r="C140" s="310"/>
      <c r="D140" s="211">
        <v>0</v>
      </c>
      <c r="E140" s="212"/>
      <c r="F140" s="211">
        <f t="shared" si="10"/>
        <v>0</v>
      </c>
      <c r="G140" s="212"/>
      <c r="H140" s="64"/>
      <c r="I140" s="341"/>
      <c r="J140" s="342"/>
      <c r="K140" s="343"/>
    </row>
    <row r="141" spans="1:11" s="36" customFormat="1" ht="16.5" hidden="1" customHeight="1" x14ac:dyDescent="0.25">
      <c r="A141" s="308" t="s">
        <v>52</v>
      </c>
      <c r="B141" s="309"/>
      <c r="C141" s="310"/>
      <c r="D141" s="211">
        <v>0</v>
      </c>
      <c r="E141" s="212"/>
      <c r="F141" s="211">
        <f t="shared" si="10"/>
        <v>0</v>
      </c>
      <c r="G141" s="212"/>
      <c r="H141" s="64"/>
      <c r="I141" s="341"/>
      <c r="J141" s="342"/>
      <c r="K141" s="343"/>
    </row>
    <row r="142" spans="1:11" s="36" customFormat="1" ht="16.5" hidden="1" customHeight="1" x14ac:dyDescent="0.25">
      <c r="A142" s="308" t="s">
        <v>82</v>
      </c>
      <c r="B142" s="309"/>
      <c r="C142" s="310"/>
      <c r="D142" s="211">
        <v>0</v>
      </c>
      <c r="E142" s="212"/>
      <c r="F142" s="211">
        <f t="shared" si="10"/>
        <v>0</v>
      </c>
      <c r="G142" s="212"/>
      <c r="H142" s="64"/>
      <c r="I142" s="338"/>
      <c r="J142" s="339"/>
      <c r="K142" s="340"/>
    </row>
    <row r="143" spans="1:11" s="36" customFormat="1" ht="16.5" customHeight="1" x14ac:dyDescent="0.25">
      <c r="A143" s="308" t="s">
        <v>83</v>
      </c>
      <c r="B143" s="309"/>
      <c r="C143" s="310"/>
      <c r="D143" s="211">
        <v>10500</v>
      </c>
      <c r="E143" s="212"/>
      <c r="F143" s="211">
        <f t="shared" si="10"/>
        <v>10500</v>
      </c>
      <c r="G143" s="212"/>
      <c r="H143" s="63"/>
      <c r="I143" s="305"/>
      <c r="J143" s="306"/>
      <c r="K143" s="307"/>
    </row>
    <row r="144" spans="1:11" x14ac:dyDescent="0.25">
      <c r="A144" s="299" t="s">
        <v>11</v>
      </c>
      <c r="B144" s="299"/>
      <c r="C144" s="299"/>
      <c r="D144" s="300">
        <f>D103+D104+D105+D108+D109+D112+D116+D121+D129+D131+D134+D136</f>
        <v>929753</v>
      </c>
      <c r="E144" s="301"/>
      <c r="F144" s="300">
        <f>F103+F104+F105+F108+F109+F112+F116+F121+F129+F131+F134+F136</f>
        <v>941963</v>
      </c>
      <c r="G144" s="301"/>
      <c r="H144" s="143">
        <f>H103+H104+H105+H108+H109+H112+H116+H121+H129+H131+H134+H136</f>
        <v>12210</v>
      </c>
      <c r="I144" s="225"/>
      <c r="J144" s="225"/>
      <c r="K144" s="225"/>
    </row>
    <row r="145" spans="1:11" ht="12" customHeight="1" x14ac:dyDescent="0.25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</row>
    <row r="146" spans="1:11" ht="12" customHeight="1" x14ac:dyDescent="0.25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</row>
    <row r="147" spans="1:11" ht="12" customHeight="1" x14ac:dyDescent="0.25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</row>
    <row r="148" spans="1:11" ht="12" customHeight="1" x14ac:dyDescent="0.25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</row>
    <row r="149" spans="1:11" ht="12" customHeight="1" x14ac:dyDescent="0.25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</row>
    <row r="150" spans="1:11" x14ac:dyDescent="0.25">
      <c r="A150" s="311" t="s">
        <v>59</v>
      </c>
      <c r="B150" s="311"/>
      <c r="C150" s="311"/>
      <c r="D150" s="311"/>
      <c r="E150" s="311"/>
      <c r="F150" s="311"/>
      <c r="G150" s="311"/>
      <c r="H150" s="311"/>
      <c r="I150" s="311"/>
      <c r="J150" s="311"/>
      <c r="K150" s="311"/>
    </row>
    <row r="151" spans="1:11" ht="8.25" customHeight="1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</row>
    <row r="152" spans="1:11" x14ac:dyDescent="0.25">
      <c r="A152" s="225"/>
      <c r="B152" s="225"/>
      <c r="C152" s="225"/>
      <c r="D152" s="226" t="s">
        <v>5</v>
      </c>
      <c r="E152" s="226"/>
      <c r="F152" s="226" t="s">
        <v>6</v>
      </c>
      <c r="G152" s="226"/>
      <c r="H152" s="137" t="s">
        <v>14</v>
      </c>
      <c r="I152" s="227" t="s">
        <v>13</v>
      </c>
      <c r="J152" s="228"/>
      <c r="K152" s="229"/>
    </row>
    <row r="153" spans="1:11" s="33" customFormat="1" ht="33" customHeight="1" x14ac:dyDescent="0.25">
      <c r="A153" s="216" t="s">
        <v>19</v>
      </c>
      <c r="B153" s="217"/>
      <c r="C153" s="218"/>
      <c r="D153" s="221">
        <f>SUM(D154:E157)</f>
        <v>399825.8</v>
      </c>
      <c r="E153" s="222"/>
      <c r="F153" s="221">
        <f>SUM(F154:G157)</f>
        <v>399825.8</v>
      </c>
      <c r="G153" s="222"/>
      <c r="H153" s="57">
        <f>H154+H155+H156+H157</f>
        <v>0</v>
      </c>
      <c r="I153" s="294"/>
      <c r="J153" s="295"/>
      <c r="K153" s="296"/>
    </row>
    <row r="154" spans="1:11" s="33" customFormat="1" ht="31.5" customHeight="1" x14ac:dyDescent="0.25">
      <c r="A154" s="187" t="s">
        <v>84</v>
      </c>
      <c r="B154" s="266"/>
      <c r="C154" s="267"/>
      <c r="D154" s="350">
        <v>217000</v>
      </c>
      <c r="E154" s="354"/>
      <c r="F154" s="350">
        <f t="shared" ref="F154" si="11">D154+H154</f>
        <v>217000</v>
      </c>
      <c r="G154" s="351"/>
      <c r="H154" s="58"/>
      <c r="I154" s="294"/>
      <c r="J154" s="295"/>
      <c r="K154" s="296"/>
    </row>
    <row r="155" spans="1:11" s="33" customFormat="1" ht="22.5" customHeight="1" x14ac:dyDescent="0.25">
      <c r="A155" s="187" t="s">
        <v>85</v>
      </c>
      <c r="B155" s="297"/>
      <c r="C155" s="298"/>
      <c r="D155" s="350">
        <v>78043.8</v>
      </c>
      <c r="E155" s="351"/>
      <c r="F155" s="350">
        <f>D155+H155</f>
        <v>78043.8</v>
      </c>
      <c r="G155" s="351"/>
      <c r="H155" s="58"/>
      <c r="I155" s="294"/>
      <c r="J155" s="295"/>
      <c r="K155" s="296"/>
    </row>
    <row r="156" spans="1:11" s="33" customFormat="1" ht="25.5" customHeight="1" x14ac:dyDescent="0.25">
      <c r="A156" s="187" t="s">
        <v>86</v>
      </c>
      <c r="B156" s="297"/>
      <c r="C156" s="298"/>
      <c r="D156" s="350">
        <v>5039</v>
      </c>
      <c r="E156" s="351"/>
      <c r="F156" s="350">
        <f>D156+H156</f>
        <v>5039</v>
      </c>
      <c r="G156" s="351"/>
      <c r="H156" s="58"/>
      <c r="I156" s="294"/>
      <c r="J156" s="295"/>
      <c r="K156" s="296"/>
    </row>
    <row r="157" spans="1:11" s="33" customFormat="1" ht="25.5" customHeight="1" x14ac:dyDescent="0.25">
      <c r="A157" s="187" t="s">
        <v>166</v>
      </c>
      <c r="B157" s="297"/>
      <c r="C157" s="298"/>
      <c r="D157" s="350">
        <v>99743</v>
      </c>
      <c r="E157" s="351"/>
      <c r="F157" s="350">
        <f>D157+H157</f>
        <v>99743</v>
      </c>
      <c r="G157" s="351"/>
      <c r="H157" s="58"/>
      <c r="I157" s="294"/>
      <c r="J157" s="295"/>
      <c r="K157" s="296"/>
    </row>
    <row r="158" spans="1:11" ht="16.5" customHeight="1" x14ac:dyDescent="0.25">
      <c r="A158" s="216" t="s">
        <v>20</v>
      </c>
      <c r="B158" s="217"/>
      <c r="C158" s="218"/>
      <c r="D158" s="221">
        <f>D159</f>
        <v>5051500</v>
      </c>
      <c r="E158" s="222"/>
      <c r="F158" s="221">
        <f>F159</f>
        <v>5051500</v>
      </c>
      <c r="G158" s="222"/>
      <c r="H158" s="146"/>
      <c r="I158" s="225"/>
      <c r="J158" s="225"/>
      <c r="K158" s="225"/>
    </row>
    <row r="159" spans="1:11" s="33" customFormat="1" ht="51" customHeight="1" x14ac:dyDescent="0.25">
      <c r="A159" s="187" t="s">
        <v>101</v>
      </c>
      <c r="B159" s="297"/>
      <c r="C159" s="298"/>
      <c r="D159" s="350">
        <v>5051500</v>
      </c>
      <c r="E159" s="351"/>
      <c r="F159" s="350">
        <f>D159+H159</f>
        <v>5051500</v>
      </c>
      <c r="G159" s="351"/>
      <c r="H159" s="58"/>
      <c r="I159" s="294"/>
      <c r="J159" s="295"/>
      <c r="K159" s="296"/>
    </row>
    <row r="160" spans="1:11" x14ac:dyDescent="0.25">
      <c r="A160" s="299" t="s">
        <v>11</v>
      </c>
      <c r="B160" s="299"/>
      <c r="C160" s="299"/>
      <c r="D160" s="352">
        <f>D153+D158</f>
        <v>5451325.7999999998</v>
      </c>
      <c r="E160" s="353"/>
      <c r="F160" s="352">
        <f>F153+F158</f>
        <v>5451325.7999999998</v>
      </c>
      <c r="G160" s="353"/>
      <c r="H160" s="143">
        <f>H153+H158</f>
        <v>0</v>
      </c>
      <c r="I160" s="225"/>
      <c r="J160" s="225"/>
      <c r="K160" s="225"/>
    </row>
    <row r="161" spans="1:11" ht="45" customHeight="1" x14ac:dyDescent="0.25">
      <c r="A161" s="293" t="s">
        <v>29</v>
      </c>
      <c r="B161" s="293"/>
      <c r="C161" s="293"/>
      <c r="D161" s="293"/>
      <c r="E161" s="293"/>
      <c r="F161" s="293"/>
      <c r="G161" s="293"/>
      <c r="H161" s="293"/>
      <c r="I161" s="293"/>
      <c r="J161" s="293"/>
      <c r="K161" s="293"/>
    </row>
    <row r="162" spans="1:11" ht="30.75" customHeight="1" x14ac:dyDescent="0.25">
      <c r="A162" s="293" t="s">
        <v>87</v>
      </c>
      <c r="B162" s="293"/>
      <c r="C162" s="293"/>
      <c r="D162" s="293"/>
      <c r="E162" s="293"/>
      <c r="F162" s="293"/>
      <c r="G162" s="293"/>
      <c r="H162" s="293"/>
      <c r="I162" s="293"/>
      <c r="J162" s="293"/>
      <c r="K162" s="293"/>
    </row>
    <row r="163" spans="1:11" ht="20.25" customHeight="1" x14ac:dyDescent="0.25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</row>
    <row r="164" spans="1:11" ht="30.75" customHeight="1" x14ac:dyDescent="0.25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</row>
    <row r="165" spans="1:11" ht="15" customHeight="1" x14ac:dyDescent="0.25">
      <c r="A165" s="292"/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</row>
    <row r="166" spans="1:11" ht="117.75" customHeight="1" x14ac:dyDescent="0.25">
      <c r="A166" s="293" t="s">
        <v>30</v>
      </c>
      <c r="B166" s="293"/>
      <c r="C166" s="293"/>
      <c r="D166" s="293"/>
      <c r="E166" s="293"/>
      <c r="F166" s="293"/>
      <c r="G166" s="293"/>
      <c r="H166" s="293"/>
      <c r="I166" s="293"/>
      <c r="J166" s="293"/>
      <c r="K166" s="293"/>
    </row>
    <row r="167" spans="1:11" x14ac:dyDescent="0.2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</row>
    <row r="168" spans="1:11" x14ac:dyDescent="0.2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</row>
    <row r="169" spans="1:11" x14ac:dyDescent="0.2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</row>
    <row r="170" spans="1:11" x14ac:dyDescent="0.2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</row>
    <row r="171" spans="1:11" x14ac:dyDescent="0.2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</row>
    <row r="172" spans="1:11" x14ac:dyDescent="0.2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</row>
    <row r="173" spans="1:11" x14ac:dyDescent="0.25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</row>
    <row r="174" spans="1:11" x14ac:dyDescent="0.25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</row>
    <row r="175" spans="1:11" x14ac:dyDescent="0.2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</row>
  </sheetData>
  <mergeCells count="521">
    <mergeCell ref="A171:K171"/>
    <mergeCell ref="A172:K172"/>
    <mergeCell ref="A173:K173"/>
    <mergeCell ref="A174:K174"/>
    <mergeCell ref="A175:K175"/>
    <mergeCell ref="I123:K123"/>
    <mergeCell ref="I124:K124"/>
    <mergeCell ref="I125:K125"/>
    <mergeCell ref="I126:K126"/>
    <mergeCell ref="I127:K127"/>
    <mergeCell ref="A165:K165"/>
    <mergeCell ref="A166:K166"/>
    <mergeCell ref="A167:K167"/>
    <mergeCell ref="A168:K168"/>
    <mergeCell ref="A169:K169"/>
    <mergeCell ref="A170:K170"/>
    <mergeCell ref="A160:C160"/>
    <mergeCell ref="D160:E160"/>
    <mergeCell ref="F160:G160"/>
    <mergeCell ref="I160:K160"/>
    <mergeCell ref="A161:K161"/>
    <mergeCell ref="A162:K162"/>
    <mergeCell ref="A158:C158"/>
    <mergeCell ref="D158:E158"/>
    <mergeCell ref="F158:G158"/>
    <mergeCell ref="I158:K158"/>
    <mergeCell ref="A159:C159"/>
    <mergeCell ref="D159:E159"/>
    <mergeCell ref="F159:G159"/>
    <mergeCell ref="I159:K159"/>
    <mergeCell ref="A156:C156"/>
    <mergeCell ref="D156:E156"/>
    <mergeCell ref="F156:G156"/>
    <mergeCell ref="I156:K156"/>
    <mergeCell ref="A157:C157"/>
    <mergeCell ref="D157:E157"/>
    <mergeCell ref="F157:G157"/>
    <mergeCell ref="I157:K157"/>
    <mergeCell ref="A154:C154"/>
    <mergeCell ref="D154:E154"/>
    <mergeCell ref="F154:G154"/>
    <mergeCell ref="I154:K154"/>
    <mergeCell ref="A155:C155"/>
    <mergeCell ref="D155:E155"/>
    <mergeCell ref="F155:G155"/>
    <mergeCell ref="I155:K155"/>
    <mergeCell ref="A151:K151"/>
    <mergeCell ref="A152:C152"/>
    <mergeCell ref="D152:E152"/>
    <mergeCell ref="F152:G152"/>
    <mergeCell ref="I152:K152"/>
    <mergeCell ref="A153:C153"/>
    <mergeCell ref="D153:E153"/>
    <mergeCell ref="F153:G153"/>
    <mergeCell ref="I153:K153"/>
    <mergeCell ref="I143:K143"/>
    <mergeCell ref="A144:C144"/>
    <mergeCell ref="D144:E144"/>
    <mergeCell ref="F144:G144"/>
    <mergeCell ref="I144:K144"/>
    <mergeCell ref="A150:K150"/>
    <mergeCell ref="A142:C142"/>
    <mergeCell ref="D142:E142"/>
    <mergeCell ref="F142:G142"/>
    <mergeCell ref="A143:C143"/>
    <mergeCell ref="D143:E143"/>
    <mergeCell ref="F143:G143"/>
    <mergeCell ref="I137:K142"/>
    <mergeCell ref="A140:C140"/>
    <mergeCell ref="D140:E140"/>
    <mergeCell ref="F140:G140"/>
    <mergeCell ref="A141:C141"/>
    <mergeCell ref="D141:E141"/>
    <mergeCell ref="F141:G141"/>
    <mergeCell ref="A137:C137"/>
    <mergeCell ref="D137:E137"/>
    <mergeCell ref="F137:G137"/>
    <mergeCell ref="A138:C138"/>
    <mergeCell ref="D138:E138"/>
    <mergeCell ref="F138:G138"/>
    <mergeCell ref="A139:C139"/>
    <mergeCell ref="D139:E139"/>
    <mergeCell ref="F139:G139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A128:C128"/>
    <mergeCell ref="D128:E128"/>
    <mergeCell ref="F128:G128"/>
    <mergeCell ref="I128:K128"/>
    <mergeCell ref="F124:G124"/>
    <mergeCell ref="A125:C125"/>
    <mergeCell ref="D125:E125"/>
    <mergeCell ref="F125:G125"/>
    <mergeCell ref="A126:C126"/>
    <mergeCell ref="D126:E126"/>
    <mergeCell ref="F126:G126"/>
    <mergeCell ref="A122:C122"/>
    <mergeCell ref="D122:E122"/>
    <mergeCell ref="F122:G122"/>
    <mergeCell ref="A123:C123"/>
    <mergeCell ref="D123:E123"/>
    <mergeCell ref="F123:G123"/>
    <mergeCell ref="A124:C124"/>
    <mergeCell ref="D124:E124"/>
    <mergeCell ref="A119:C119"/>
    <mergeCell ref="D119:E119"/>
    <mergeCell ref="F119:G119"/>
    <mergeCell ref="I119:K119"/>
    <mergeCell ref="A117:C117"/>
    <mergeCell ref="D117:E117"/>
    <mergeCell ref="F117:G117"/>
    <mergeCell ref="I117:K117"/>
    <mergeCell ref="I122:K122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D112:E112"/>
    <mergeCell ref="F112:G112"/>
    <mergeCell ref="I112:K112"/>
    <mergeCell ref="A113:C113"/>
    <mergeCell ref="D113:E113"/>
    <mergeCell ref="F113:G113"/>
    <mergeCell ref="I113:K113"/>
    <mergeCell ref="A118:C118"/>
    <mergeCell ref="D118:E118"/>
    <mergeCell ref="F118:G118"/>
    <mergeCell ref="I118:K118"/>
    <mergeCell ref="A116:C116"/>
    <mergeCell ref="D116:E116"/>
    <mergeCell ref="F116:G116"/>
    <mergeCell ref="I116:K116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A109:C109"/>
    <mergeCell ref="D109:E109"/>
    <mergeCell ref="F109:G109"/>
    <mergeCell ref="I109:K109"/>
    <mergeCell ref="A110:C110"/>
    <mergeCell ref="D110:E110"/>
    <mergeCell ref="F110:G110"/>
    <mergeCell ref="I110:K111"/>
    <mergeCell ref="A111:C111"/>
    <mergeCell ref="D111:E111"/>
    <mergeCell ref="F111:G111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4"/>
    <mergeCell ref="A104:C104"/>
    <mergeCell ref="D104:E104"/>
    <mergeCell ref="F104:G104"/>
    <mergeCell ref="I96:K96"/>
    <mergeCell ref="A100:K100"/>
    <mergeCell ref="A102:C102"/>
    <mergeCell ref="D102:E102"/>
    <mergeCell ref="F102:G102"/>
    <mergeCell ref="I102:K102"/>
    <mergeCell ref="A96:C96"/>
    <mergeCell ref="D96:E96"/>
    <mergeCell ref="F96:G96"/>
    <mergeCell ref="I90:K90"/>
    <mergeCell ref="A91:C91"/>
    <mergeCell ref="D91:E91"/>
    <mergeCell ref="F91:G91"/>
    <mergeCell ref="I91:K95"/>
    <mergeCell ref="A92:C92"/>
    <mergeCell ref="D92:E92"/>
    <mergeCell ref="A95:C95"/>
    <mergeCell ref="D95:E95"/>
    <mergeCell ref="F95:G95"/>
    <mergeCell ref="F92:G92"/>
    <mergeCell ref="A93:C93"/>
    <mergeCell ref="D93:E93"/>
    <mergeCell ref="F93:G93"/>
    <mergeCell ref="A94:C94"/>
    <mergeCell ref="D94:E94"/>
    <mergeCell ref="F94:G94"/>
    <mergeCell ref="A90:C90"/>
    <mergeCell ref="D90:E90"/>
    <mergeCell ref="F90:G90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83:C83"/>
    <mergeCell ref="D83:E83"/>
    <mergeCell ref="F83:G83"/>
    <mergeCell ref="I83:K83"/>
    <mergeCell ref="A85:C85"/>
    <mergeCell ref="D85:E85"/>
    <mergeCell ref="F85:G85"/>
    <mergeCell ref="I85:K85"/>
    <mergeCell ref="A81:C81"/>
    <mergeCell ref="D81:E81"/>
    <mergeCell ref="F81:G81"/>
    <mergeCell ref="I81:K81"/>
    <mergeCell ref="A82:C82"/>
    <mergeCell ref="D82:E82"/>
    <mergeCell ref="F82:G82"/>
    <mergeCell ref="I82:K82"/>
    <mergeCell ref="A84:C84"/>
    <mergeCell ref="D84:E84"/>
    <mergeCell ref="F84:G84"/>
    <mergeCell ref="I84:K84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9:C79"/>
    <mergeCell ref="D79:E79"/>
    <mergeCell ref="F79:G79"/>
    <mergeCell ref="I79:K79"/>
    <mergeCell ref="A71:C71"/>
    <mergeCell ref="D71:E71"/>
    <mergeCell ref="F71:G71"/>
    <mergeCell ref="I71:K71"/>
    <mergeCell ref="A72:C72"/>
    <mergeCell ref="D72:E72"/>
    <mergeCell ref="F72:G72"/>
    <mergeCell ref="A74:C74"/>
    <mergeCell ref="D74:E74"/>
    <mergeCell ref="F74:G74"/>
    <mergeCell ref="A73:C73"/>
    <mergeCell ref="D73:E73"/>
    <mergeCell ref="F73:G73"/>
    <mergeCell ref="I72:K72"/>
    <mergeCell ref="I73:K73"/>
    <mergeCell ref="I74:K74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A32:C32"/>
    <mergeCell ref="D32:E32"/>
    <mergeCell ref="F32:G32"/>
    <mergeCell ref="I31:K31"/>
    <mergeCell ref="I32:K32"/>
    <mergeCell ref="A26:J26"/>
    <mergeCell ref="A28:J28"/>
    <mergeCell ref="A30:C30"/>
    <mergeCell ref="D30:E30"/>
    <mergeCell ref="F30:G30"/>
    <mergeCell ref="I30:K30"/>
    <mergeCell ref="H20:J20"/>
    <mergeCell ref="A21:C21"/>
    <mergeCell ref="D21:E21"/>
    <mergeCell ref="F21:G21"/>
    <mergeCell ref="H21:J21"/>
    <mergeCell ref="A22:C22"/>
    <mergeCell ref="D22:E22"/>
    <mergeCell ref="F22:G22"/>
    <mergeCell ref="H22:J22"/>
    <mergeCell ref="A23:C23"/>
    <mergeCell ref="D23:E23"/>
    <mergeCell ref="F23:G23"/>
    <mergeCell ref="H23:J23"/>
    <mergeCell ref="A20:C20"/>
    <mergeCell ref="D20:E20"/>
    <mergeCell ref="F20:G20"/>
    <mergeCell ref="A15:J15"/>
    <mergeCell ref="A16:J16"/>
    <mergeCell ref="A18:C18"/>
    <mergeCell ref="D18:E18"/>
    <mergeCell ref="F18:G18"/>
    <mergeCell ref="H18:J18"/>
    <mergeCell ref="A19:C19"/>
    <mergeCell ref="D19:E19"/>
    <mergeCell ref="F19:G19"/>
    <mergeCell ref="H19:J19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67" fitToHeight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8-2021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Спутник</cp:lastModifiedBy>
  <cp:lastPrinted>2022-12-21T04:27:32Z</cp:lastPrinted>
  <dcterms:created xsi:type="dcterms:W3CDTF">2017-11-21T06:32:32Z</dcterms:created>
  <dcterms:modified xsi:type="dcterms:W3CDTF">2022-12-22T07:47:58Z</dcterms:modified>
</cp:coreProperties>
</file>